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uvontamateriaali\Asiakkaalle\LTS pohjat\"/>
    </mc:Choice>
  </mc:AlternateContent>
  <xr:revisionPtr revIDLastSave="0" documentId="13_ncr:1_{BA1D7E82-8696-4539-8E41-4B0D0E0AC9DE}" xr6:coauthVersionLast="47" xr6:coauthVersionMax="47" xr10:uidLastSave="{00000000-0000-0000-0000-000000000000}"/>
  <bookViews>
    <workbookView xWindow="-120" yWindow="-120" windowWidth="29040" windowHeight="15720" activeTab="1" xr2:uid="{14924611-D713-4AF8-AFC7-8B4F86417AC2}"/>
  </bookViews>
  <sheets>
    <sheet name="Financial calculation" sheetId="5" r:id="rId1"/>
    <sheet name="Profitability calculation" sheetId="4" r:id="rId2"/>
    <sheet name="Monthly sales calculation" sheetId="3" r:id="rId3"/>
    <sheet name="Cash flow calculation 1 year" sheetId="6" r:id="rId4"/>
  </sheets>
  <definedNames>
    <definedName name="FiscalYearStartDate">'Cash flow calculation 1 year'!$A$4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D3" i="6"/>
  <c r="E27" i="4"/>
  <c r="C27" i="4"/>
  <c r="E20" i="4"/>
  <c r="C20" i="4"/>
  <c r="Q24" i="6"/>
  <c r="Q28" i="6"/>
  <c r="Q29" i="6"/>
  <c r="Q26" i="6"/>
  <c r="Q27" i="6"/>
  <c r="Q23" i="6"/>
  <c r="Q25" i="6"/>
  <c r="Q22" i="6"/>
  <c r="Q20" i="6"/>
  <c r="Q21" i="6"/>
  <c r="Q16" i="6"/>
  <c r="Q17" i="6"/>
  <c r="Q18" i="6"/>
  <c r="Q19" i="6"/>
  <c r="Q30" i="6"/>
  <c r="Q38" i="6"/>
  <c r="Q33" i="6"/>
  <c r="C12" i="6" l="1"/>
  <c r="C13" i="6"/>
  <c r="C40" i="6"/>
  <c r="D40" i="6"/>
  <c r="D12" i="6"/>
  <c r="E12" i="6"/>
  <c r="F12" i="6"/>
  <c r="G12" i="6"/>
  <c r="H12" i="6"/>
  <c r="I12" i="6"/>
  <c r="J12" i="6"/>
  <c r="K12" i="6"/>
  <c r="L12" i="6"/>
  <c r="M12" i="6"/>
  <c r="N12" i="6"/>
  <c r="O12" i="6"/>
  <c r="Q31" i="6"/>
  <c r="Q32" i="6"/>
  <c r="Q34" i="6"/>
  <c r="Q35" i="6"/>
  <c r="Q36" i="6"/>
  <c r="Q37" i="6"/>
  <c r="Q39" i="6"/>
  <c r="E40" i="6"/>
  <c r="F40" i="6"/>
  <c r="G40" i="6"/>
  <c r="H40" i="6"/>
  <c r="I40" i="6"/>
  <c r="J40" i="6"/>
  <c r="K40" i="6"/>
  <c r="L40" i="6"/>
  <c r="M40" i="6"/>
  <c r="N40" i="6"/>
  <c r="O40" i="6"/>
  <c r="Q11" i="6"/>
  <c r="Q10" i="6"/>
  <c r="Q9" i="6"/>
  <c r="O3" i="6"/>
  <c r="N3" i="6"/>
  <c r="M3" i="6"/>
  <c r="L3" i="6"/>
  <c r="K3" i="6"/>
  <c r="J3" i="6"/>
  <c r="I3" i="6"/>
  <c r="H3" i="6"/>
  <c r="G3" i="6"/>
  <c r="F3" i="6"/>
  <c r="C43" i="6" l="1"/>
  <c r="Q40" i="6"/>
  <c r="Q12" i="6"/>
  <c r="C37" i="4"/>
  <c r="C33" i="4"/>
  <c r="C32" i="4"/>
  <c r="C31" i="4"/>
  <c r="C30" i="4"/>
  <c r="C29" i="4"/>
  <c r="C28" i="4"/>
  <c r="C26" i="4"/>
  <c r="C25" i="4"/>
  <c r="C24" i="4"/>
  <c r="C23" i="4"/>
  <c r="C22" i="4"/>
  <c r="C21" i="4"/>
  <c r="C19" i="4"/>
  <c r="C18" i="4"/>
  <c r="C17" i="4"/>
  <c r="C16" i="4"/>
  <c r="C12" i="4"/>
  <c r="C10" i="4"/>
  <c r="C8" i="4"/>
  <c r="C7" i="4"/>
  <c r="D6" i="6" l="1"/>
  <c r="D13" i="6" s="1"/>
  <c r="C9" i="4"/>
  <c r="C11" i="4" s="1"/>
  <c r="C13" i="4" s="1"/>
  <c r="C34" i="4"/>
  <c r="B34" i="4"/>
  <c r="B9" i="4"/>
  <c r="B11" i="4" s="1"/>
  <c r="B13" i="4" s="1"/>
  <c r="D43" i="6" l="1"/>
  <c r="E6" i="6" s="1"/>
  <c r="E13" i="6" s="1"/>
  <c r="C36" i="4"/>
  <c r="C38" i="4" s="1"/>
  <c r="C44" i="4" s="1"/>
  <c r="C45" i="4" s="1"/>
  <c r="C46" i="4" s="1"/>
  <c r="C47" i="4" s="1"/>
  <c r="B36" i="4"/>
  <c r="B38" i="4" s="1"/>
  <c r="D9" i="4"/>
  <c r="D11" i="4" s="1"/>
  <c r="D13" i="4" s="1"/>
  <c r="E43" i="6" l="1"/>
  <c r="F6" i="6" s="1"/>
  <c r="F13" i="6" s="1"/>
  <c r="F43" i="6" s="1"/>
  <c r="G6" i="6" s="1"/>
  <c r="G13" i="6" s="1"/>
  <c r="G43" i="6" s="1"/>
  <c r="H6" i="6" s="1"/>
  <c r="H13" i="6" s="1"/>
  <c r="H43" i="6" s="1"/>
  <c r="I6" i="6" s="1"/>
  <c r="I13" i="6" s="1"/>
  <c r="I43" i="6" s="1"/>
  <c r="B39" i="4"/>
  <c r="E37" i="4"/>
  <c r="R15" i="4" s="1"/>
  <c r="S15" i="4" s="1"/>
  <c r="T15" i="4" s="1"/>
  <c r="E7" i="4"/>
  <c r="J6" i="6" l="1"/>
  <c r="J13" i="6" s="1"/>
  <c r="J43" i="6" s="1"/>
  <c r="B40" i="4"/>
  <c r="C39" i="4"/>
  <c r="C40" i="4" s="1"/>
  <c r="E34" i="5"/>
  <c r="K6" i="6" l="1"/>
  <c r="K13" i="6" s="1"/>
  <c r="K43" i="6" s="1"/>
  <c r="E42" i="5"/>
  <c r="E31" i="5"/>
  <c r="L6" i="6" l="1"/>
  <c r="L13" i="6" s="1"/>
  <c r="L43" i="6" s="1"/>
  <c r="E45" i="5"/>
  <c r="D34" i="4"/>
  <c r="E8" i="4"/>
  <c r="E9" i="4"/>
  <c r="E17" i="4"/>
  <c r="E18" i="4"/>
  <c r="E19" i="4"/>
  <c r="E21" i="4"/>
  <c r="R17" i="4" s="1"/>
  <c r="S17" i="4" s="1"/>
  <c r="T17" i="4" s="1"/>
  <c r="E22" i="4"/>
  <c r="E23" i="4"/>
  <c r="R18" i="4" s="1"/>
  <c r="S18" i="4" s="1"/>
  <c r="T18" i="4" s="1"/>
  <c r="E24" i="4"/>
  <c r="E25" i="4"/>
  <c r="E26" i="4"/>
  <c r="E28" i="4"/>
  <c r="E29" i="4"/>
  <c r="E30" i="4"/>
  <c r="E31" i="4"/>
  <c r="E32" i="4"/>
  <c r="E33" i="4"/>
  <c r="E16" i="4"/>
  <c r="E10" i="4"/>
  <c r="R23" i="4" s="1"/>
  <c r="S23" i="4" s="1"/>
  <c r="T23" i="4" s="1"/>
  <c r="E12" i="4"/>
  <c r="L20" i="3"/>
  <c r="M21" i="3" s="1"/>
  <c r="J20" i="3"/>
  <c r="K21" i="3" s="1"/>
  <c r="H20" i="3"/>
  <c r="I20" i="3" s="1"/>
  <c r="F20" i="3"/>
  <c r="G20" i="3" s="1"/>
  <c r="D20" i="3"/>
  <c r="E21" i="3" s="1"/>
  <c r="B20" i="3"/>
  <c r="C21" i="3" s="1"/>
  <c r="M10" i="3"/>
  <c r="M15" i="3" s="1"/>
  <c r="K10" i="3"/>
  <c r="K18" i="3" s="1"/>
  <c r="I10" i="3"/>
  <c r="I17" i="3" s="1"/>
  <c r="G10" i="3"/>
  <c r="G16" i="3" s="1"/>
  <c r="E10" i="3"/>
  <c r="E15" i="3" s="1"/>
  <c r="C10" i="3"/>
  <c r="C18" i="3" s="1"/>
  <c r="M6" i="6" l="1"/>
  <c r="M13" i="6" s="1"/>
  <c r="M43" i="6" s="1"/>
  <c r="M14" i="3"/>
  <c r="R16" i="4"/>
  <c r="S16" i="4" s="1"/>
  <c r="T16" i="4" s="1"/>
  <c r="R19" i="4"/>
  <c r="S19" i="4" s="1"/>
  <c r="T19" i="4" s="1"/>
  <c r="R22" i="4"/>
  <c r="S22" i="4" s="1"/>
  <c r="T22" i="4" s="1"/>
  <c r="M18" i="3"/>
  <c r="K16" i="3"/>
  <c r="K13" i="3"/>
  <c r="K17" i="3"/>
  <c r="M13" i="3"/>
  <c r="M17" i="3"/>
  <c r="M20" i="3"/>
  <c r="E34" i="4"/>
  <c r="D36" i="4"/>
  <c r="D38" i="4" s="1"/>
  <c r="D39" i="4" s="1"/>
  <c r="I21" i="3"/>
  <c r="G21" i="3"/>
  <c r="N21" i="3" s="1"/>
  <c r="M24" i="3" s="1"/>
  <c r="N24" i="3" s="1"/>
  <c r="E20" i="3"/>
  <c r="I16" i="3"/>
  <c r="E18" i="3"/>
  <c r="E17" i="3"/>
  <c r="E14" i="3"/>
  <c r="E13" i="3"/>
  <c r="C17" i="3"/>
  <c r="C13" i="3"/>
  <c r="C16" i="3"/>
  <c r="G15" i="3"/>
  <c r="G14" i="3"/>
  <c r="I15" i="3"/>
  <c r="G13" i="3"/>
  <c r="I14" i="3"/>
  <c r="C15" i="3"/>
  <c r="K15" i="3"/>
  <c r="E16" i="3"/>
  <c r="M16" i="3"/>
  <c r="G17" i="3"/>
  <c r="I18" i="3"/>
  <c r="C20" i="3"/>
  <c r="K20" i="3"/>
  <c r="G18" i="3"/>
  <c r="I13" i="3"/>
  <c r="C14" i="3"/>
  <c r="K14" i="3"/>
  <c r="N6" i="6" l="1"/>
  <c r="N13" i="6" s="1"/>
  <c r="N43" i="6" s="1"/>
  <c r="M19" i="3"/>
  <c r="K19" i="3"/>
  <c r="N18" i="3"/>
  <c r="N17" i="3"/>
  <c r="N20" i="3"/>
  <c r="M23" i="3" s="1"/>
  <c r="N23" i="3" s="1"/>
  <c r="D40" i="4"/>
  <c r="E11" i="4"/>
  <c r="E13" i="4" s="1"/>
  <c r="N14" i="3"/>
  <c r="I19" i="3"/>
  <c r="N13" i="3"/>
  <c r="E19" i="3"/>
  <c r="N16" i="3"/>
  <c r="N15" i="3"/>
  <c r="C19" i="3"/>
  <c r="G19" i="3"/>
  <c r="O6" i="6" l="1"/>
  <c r="O13" i="6" s="1"/>
  <c r="O43" i="6" s="1"/>
  <c r="E36" i="4"/>
  <c r="E38" i="4" s="1"/>
  <c r="N19" i="3"/>
  <c r="M25" i="3" s="1"/>
  <c r="Q6" i="6" l="1"/>
  <c r="Q13" i="6" s="1"/>
  <c r="E39" i="4"/>
  <c r="D44" i="4"/>
  <c r="D45" i="4" s="1"/>
  <c r="N25" i="3"/>
  <c r="Q43" i="6" l="1"/>
  <c r="D46" i="4"/>
  <c r="D47" i="4" s="1"/>
  <c r="M26" i="3"/>
  <c r="E40" i="4"/>
  <c r="R12" i="4" s="1"/>
  <c r="R13" i="4"/>
  <c r="N26" i="3" l="1"/>
  <c r="M28" i="3"/>
  <c r="M27" i="3"/>
  <c r="R14" i="4"/>
  <c r="E44" i="4"/>
  <c r="E45" i="4" s="1"/>
  <c r="E46" i="4" s="1"/>
  <c r="E47" i="4" s="1"/>
  <c r="R21" i="4" l="1"/>
  <c r="R24" i="4" s="1"/>
  <c r="R26" i="4" s="1"/>
  <c r="R29" i="4" s="1"/>
  <c r="S14" i="4"/>
  <c r="S21" i="4" s="1"/>
  <c r="S24" i="4" s="1"/>
  <c r="S26" i="4" s="1"/>
  <c r="S29" i="4" s="1"/>
  <c r="T14" i="4" l="1"/>
  <c r="S13" i="4"/>
  <c r="S12" i="4" s="1"/>
  <c r="T13" i="4" l="1"/>
  <c r="T12" i="4" s="1"/>
  <c r="T21" i="4"/>
  <c r="T24" i="4" s="1"/>
  <c r="T26" i="4" s="1"/>
  <c r="T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Sanna Ulvinen</author>
  </authors>
  <commentList>
    <comment ref="D45" authorId="0" shapeId="0" xr:uid="{3C1D010E-E07E-4243-92DF-F88A73A65181}">
      <text>
        <r>
          <rPr>
            <b/>
            <sz val="9"/>
            <color indexed="81"/>
            <rFont val="Tahoma"/>
            <charset val="1"/>
          </rPr>
          <t>Tämä luku siirtyy automaattisesti myyntilaskelmaan vihreään sarakekohtaan</t>
        </r>
      </text>
    </comment>
  </commentList>
</comments>
</file>

<file path=xl/sharedStrings.xml><?xml version="1.0" encoding="utf-8"?>
<sst xmlns="http://schemas.openxmlformats.org/spreadsheetml/2006/main" count="327" uniqueCount="258">
  <si>
    <t>F.</t>
  </si>
  <si>
    <t>€</t>
  </si>
  <si>
    <t>+ €</t>
  </si>
  <si>
    <t>= €</t>
  </si>
  <si>
    <t>= €/kk</t>
  </si>
  <si>
    <t>= €/pv</t>
  </si>
  <si>
    <t>= €/h</t>
  </si>
  <si>
    <t>Finnvera</t>
  </si>
  <si>
    <t>Veroton</t>
  </si>
  <si>
    <t>Kk</t>
  </si>
  <si>
    <t>YEL</t>
  </si>
  <si>
    <t xml:space="preserve">  </t>
  </si>
  <si>
    <t>1. puoli vuotta      1.4.-30.9.2023</t>
  </si>
  <si>
    <t>© Keuke</t>
  </si>
  <si>
    <t>©Keuke</t>
  </si>
  <si>
    <r>
      <t xml:space="preserve">Further information about founding a company: </t>
    </r>
    <r>
      <rPr>
        <sz val="9"/>
        <color theme="4"/>
        <rFont val="Calibri"/>
        <family val="2"/>
        <scheme val="minor"/>
      </rPr>
      <t>https://www.keuke.fi/business-consulting/founding-a-company/</t>
    </r>
  </si>
  <si>
    <t>Financing of business operations</t>
  </si>
  <si>
    <t>This form will help you discover what commencing your business operations will cost (need of funds),</t>
  </si>
  <si>
    <t>and plan how you mean to finance your operations (sources of funds).</t>
  </si>
  <si>
    <t>● What purchases are important and sensible for your business operations?</t>
  </si>
  <si>
    <t>● How much working capital do you need to survive the first few months?</t>
  </si>
  <si>
    <t>● How much of your own money and/or work equipment can you invest into your company?</t>
  </si>
  <si>
    <t>● How much do you need to borrow, where do you mean to get the loan from, how much does it cost and do you need insurance policies?</t>
  </si>
  <si>
    <t>NEED OF FUNDS (prior to commencing business operations)</t>
  </si>
  <si>
    <t>INVESTMENTS</t>
  </si>
  <si>
    <t>If you are purchasing business operations, the sale price</t>
  </si>
  <si>
    <t>Company's formation expenses</t>
  </si>
  <si>
    <t>Work equipment/ICT technology</t>
  </si>
  <si>
    <t>Apport property (already existing work equipment)</t>
  </si>
  <si>
    <t>Telephone</t>
  </si>
  <si>
    <t>Installations</t>
  </si>
  <si>
    <t>Car</t>
  </si>
  <si>
    <t>Furniture</t>
  </si>
  <si>
    <t>Renovations</t>
  </si>
  <si>
    <t>Office supplies</t>
  </si>
  <si>
    <t>WORKING CAPITAL 1–3 MO.</t>
  </si>
  <si>
    <t>Website, brochures, marketing (including SEO, etc.)</t>
  </si>
  <si>
    <t>Rents of premises/rental deposits</t>
  </si>
  <si>
    <t>Rental equipment/leasing</t>
  </si>
  <si>
    <t>Entrepreneur's own income</t>
  </si>
  <si>
    <t>Employee salaries</t>
  </si>
  <si>
    <t>Other incidental working capital expenses</t>
  </si>
  <si>
    <t xml:space="preserve">CURRENT AND LIQUID ASSETS </t>
  </si>
  <si>
    <t>Beginning inventory</t>
  </si>
  <si>
    <t>Cash</t>
  </si>
  <si>
    <t>NEED OF FUNDS IN TOTAL</t>
  </si>
  <si>
    <t>SOURCES OF FUNDS (how will you arrange initial financing?)</t>
  </si>
  <si>
    <t>OWN CAPITAL</t>
  </si>
  <si>
    <t>Own work equipment (cell E16)</t>
  </si>
  <si>
    <t>Own investments into the company (own savings)</t>
  </si>
  <si>
    <t>Share capital (no longer needed for LTDs as of 1 July 2019)</t>
  </si>
  <si>
    <t>LOAN CAPITAL</t>
  </si>
  <si>
    <t>Bank loan</t>
  </si>
  <si>
    <t>Other loans (e.g., loans from friends or family)</t>
  </si>
  <si>
    <t>Other (e.g., credit card limit, etc.)</t>
  </si>
  <si>
    <t>SOURCES OF FUNDS IN TOTAL</t>
  </si>
  <si>
    <r>
      <t xml:space="preserve">To begin business operations, </t>
    </r>
    <r>
      <rPr>
        <b/>
        <sz val="11.5"/>
        <color theme="1"/>
        <rFont val="Calibri Light"/>
        <family val="2"/>
        <scheme val="major"/>
      </rPr>
      <t>NEED OF FUNDS = SOURCES OF FUNDS</t>
    </r>
  </si>
  <si>
    <t>Difference between need of funds and sources of funds in €</t>
  </si>
  <si>
    <t>READ FILL-OUT INSTRUCTIONS HERE:</t>
  </si>
  <si>
    <t>may also include expenses resulting from the drafting of a shareholders’ agreement or from acquiring sector-specific permits, for example</t>
  </si>
  <si>
    <t xml:space="preserve">INSTRUCTION: This value is mostly informative and it does not affect the calculations as such. So, if you are </t>
  </si>
  <si>
    <t xml:space="preserve">a carpenter and you have existing tools worth thousands of euros, you enter their estimated value here. </t>
  </si>
  <si>
    <t>Note that the same number will automatically appear on the sources of funds side of the ledger.</t>
  </si>
  <si>
    <t xml:space="preserve">INSTRUCTION: If you estimate that it will take 3 months before you are able to pay the rent on your </t>
  </si>
  <si>
    <t xml:space="preserve">premises with cash flow (funds received from customers) and you must pay a rental deposit for 3 months, </t>
  </si>
  <si>
    <t>enter 6 x the monthly rent of your premises.</t>
  </si>
  <si>
    <t>TIP: Check your last month's bank statement and multiply the negative balance with the number of months</t>
  </si>
  <si>
    <t xml:space="preserve">you expect to pass before cash flow funding will keep you afloat. </t>
  </si>
  <si>
    <t xml:space="preserve">INSTRUCTION: the financial calculation is made properly when the need of funds = sources of funds. If you </t>
  </si>
  <si>
    <t>arrive at a negative difference as the result, you must add sources of funds so</t>
  </si>
  <si>
    <t>that they equal the need of funds.</t>
  </si>
  <si>
    <t>Profitability calculation / so-called break-even calculation</t>
  </si>
  <si>
    <t xml:space="preserve">The profitability calculation helps you conceptualise what kind of minimum turnover you should strive for. </t>
  </si>
  <si>
    <t>turnover you should strive for. (fill-out instructions below)</t>
  </si>
  <si>
    <t>Goal within 1–3 years</t>
  </si>
  <si>
    <t>Mo.</t>
  </si>
  <si>
    <t>Year (12 mo.)</t>
  </si>
  <si>
    <t>PROFIT TARGET (own need of net income) 1)</t>
  </si>
  <si>
    <t xml:space="preserve">  + business loan payments</t>
  </si>
  <si>
    <t xml:space="preserve">  = NET INCOME</t>
  </si>
  <si>
    <r>
      <t xml:space="preserve">  + taxes for own income </t>
    </r>
    <r>
      <rPr>
        <b/>
        <sz val="11"/>
        <color theme="1"/>
        <rFont val="Calibri Light"/>
        <family val="2"/>
        <scheme val="major"/>
      </rPr>
      <t>2)</t>
    </r>
  </si>
  <si>
    <t xml:space="preserve"> = NEED FOR FUNDING (own gross income)</t>
  </si>
  <si>
    <t xml:space="preserve">  + interests of business loans</t>
  </si>
  <si>
    <t>A = IN TOTAL</t>
  </si>
  <si>
    <t>FIXED EXPENSES OF BUSINESS OPERATIONS (without VAT): 3)</t>
  </si>
  <si>
    <r>
      <t xml:space="preserve">  self-employed person's pension insurance (YEL)   </t>
    </r>
    <r>
      <rPr>
        <b/>
        <sz val="11"/>
        <color theme="1"/>
        <rFont val="Calibri Light"/>
        <family val="2"/>
        <scheme val="major"/>
      </rPr>
      <t>4)</t>
    </r>
  </si>
  <si>
    <t xml:space="preserve">  other insurance policies</t>
  </si>
  <si>
    <t xml:space="preserve">  entrepreneur’s own (gross) salary (does not apply to business names)</t>
  </si>
  <si>
    <t xml:space="preserve">  salaries of own employees</t>
  </si>
  <si>
    <t xml:space="preserve">  other salary-related expenses (approx. 40 %)</t>
  </si>
  <si>
    <t xml:space="preserve">  rents + electricity</t>
  </si>
  <si>
    <t xml:space="preserve">  leasing payments and other instalments</t>
  </si>
  <si>
    <t xml:space="preserve">  marketing</t>
  </si>
  <si>
    <t xml:space="preserve">  telephone, internet</t>
  </si>
  <si>
    <t xml:space="preserve">  travel/car expenses</t>
  </si>
  <si>
    <t xml:space="preserve">  accounting</t>
  </si>
  <si>
    <t xml:space="preserve">  software and license fees</t>
  </si>
  <si>
    <t xml:space="preserve">  office expenses</t>
  </si>
  <si>
    <t xml:space="preserve">  training</t>
  </si>
  <si>
    <t xml:space="preserve">  magazine subscriptions etc.</t>
  </si>
  <si>
    <t xml:space="preserve">  repairs</t>
  </si>
  <si>
    <t xml:space="preserve">  entrepreneur’s unemployment fund contribution</t>
  </si>
  <si>
    <t xml:space="preserve">  other possible expenses</t>
  </si>
  <si>
    <t>B = FIXED EXPENSES IN TOTAL</t>
  </si>
  <si>
    <t>A+B GROSS PROFIT NEED</t>
  </si>
  <si>
    <t xml:space="preserve"> + Purchases (without VAT) goods trade, manufacturing</t>
  </si>
  <si>
    <t xml:space="preserve"> = TURNOVER</t>
  </si>
  <si>
    <r>
      <t xml:space="preserve"> + Value-added tax  </t>
    </r>
    <r>
      <rPr>
        <b/>
        <sz val="11"/>
        <color theme="1"/>
        <rFont val="Calibri Light"/>
        <family val="2"/>
        <scheme val="major"/>
      </rPr>
      <t>5)</t>
    </r>
  </si>
  <si>
    <t xml:space="preserve"> = TOTAL SALES / INVOICING</t>
  </si>
  <si>
    <t xml:space="preserve">                      INVOICING GOAL</t>
  </si>
  <si>
    <t>Tax-free</t>
  </si>
  <si>
    <t>Incl. VAT</t>
  </si>
  <si>
    <t>Monthly invoicing goal (e.g., 11 mo/y)</t>
  </si>
  <si>
    <t>Daily invoicing goal (e.g., 20 d/mo)</t>
  </si>
  <si>
    <t>Hourly invoicing goal (e.g., 8 h/d)</t>
  </si>
  <si>
    <t>Instructions for profitability calculation</t>
  </si>
  <si>
    <t>Instructions and tips:</t>
  </si>
  <si>
    <t>1) Profit target</t>
  </si>
  <si>
    <t xml:space="preserve">ToiminiFor a business name this equals your net salary (even though we do not use that term). Enter your target </t>
  </si>
  <si>
    <t xml:space="preserve">income here. If you are founding a limited company, the usual goal is a break-even result and your own </t>
  </si>
  <si>
    <t>gross salary is entered on line 20.</t>
  </si>
  <si>
    <t>2) Taxes</t>
  </si>
  <si>
    <t xml:space="preserve">Taxation of persons and one-person businesses is heavily progressive, and it is affected by such factors as </t>
  </si>
  <si>
    <t xml:space="preserve">marital status, church membership, number of dependant children and earned YEL income. You can </t>
  </si>
  <si>
    <t xml:space="preserve">calculate your personal tax rate here: https://www.vero.fi/henkiloasiakkaat/verokortti-ja-veroilmoitus/verokortti/veroprosenttilaskuri/   </t>
  </si>
  <si>
    <t>At this stage of planning, the guideline values on the tip screen should be enough.</t>
  </si>
  <si>
    <t>The corporation tax of an LTD is fixed at 20 %.</t>
  </si>
  <si>
    <t>3 ) Fixed expenses</t>
  </si>
  <si>
    <t>As the term suggests, fixed expenses are fixed and do not depend on sales.</t>
  </si>
  <si>
    <t>Typical examples of fixed expenses include rent for premises, pension insurance payments as well as employee salaries and related expenses.</t>
  </si>
  <si>
    <t>If an expense depends on sales volume, it should be included in the sold product's original cost.</t>
  </si>
  <si>
    <t>4) Self-employed persons' pension (YEL)</t>
  </si>
  <si>
    <t>5) VAT, or value-added tax</t>
  </si>
  <si>
    <t xml:space="preserve">The self-employed persons' pension insurance is mandatory, and it should equal your earned income. </t>
  </si>
  <si>
    <t xml:space="preserve">However, you can decide the level of your pension insurance payments for yourself. Statutory minimum </t>
  </si>
  <si>
    <t>All of the values in this calculation exclude VAT, but it is added in the end to illustrate the difference.</t>
  </si>
  <si>
    <t>The formula uses the general tax rate of 24 %. (Other VAT rates are 14 %, 10 % and 0 %).</t>
  </si>
  <si>
    <t>6) Monthly invoicing goal</t>
  </si>
  <si>
    <t xml:space="preserve">Functionally, this calculation template has been created so that the entered monthly values are multiplied </t>
  </si>
  <si>
    <t xml:space="preserve">by 12 to calculate the annual value. However, an entrepreneur must take a vacation sometime, or their </t>
  </si>
  <si>
    <t xml:space="preserve">customers will in any case. Often there are even fewer than 11 active sales months in a year to achieve the </t>
  </si>
  <si>
    <t>annual goal. Consequently, the annual values are divided by 11 in the monthly invoicing goal calculation.</t>
  </si>
  <si>
    <t xml:space="preserve">(Of course, you can use the formula with a number of months most suitable to you) </t>
  </si>
  <si>
    <t>A business name or self-employed person pays approx. €1 000 of tax</t>
  </si>
  <si>
    <t>for an annual income of €20 000, and approx. €3 800 of tax for an annual</t>
  </si>
  <si>
    <t xml:space="preserve"> income of €30 000 and YEL is paid according to the minimum earned income.</t>
  </si>
  <si>
    <t xml:space="preserve">YEL, or the self-employed persons' pension insurance, is mandatory. </t>
  </si>
  <si>
    <t xml:space="preserve">For more information about it, see sources such as www.elo.fi. You can </t>
  </si>
  <si>
    <t xml:space="preserve">estimate your own annual earned income here: https://laske-yel-tyotulosuositus.tyoelake.fi/ </t>
  </si>
  <si>
    <t xml:space="preserve">As a new entrepreneur you will receive a 22 % reduction, so the reduced monthly YEL payment </t>
  </si>
  <si>
    <t>and we will correct this during the guidance sessions if needed.</t>
  </si>
  <si>
    <t>INSTRUCTION: Costs related to the restocking of stores or the materials needed for</t>
  </si>
  <si>
    <t>the manufacture of products are entered either here or, alternatively, they are</t>
  </si>
  <si>
    <t xml:space="preserve">calculated as the product’s direct expenses in the monthly sales calculation, </t>
  </si>
  <si>
    <t>but do not include them in both.</t>
  </si>
  <si>
    <t>INCOME STATEMENT FOR THREE YEARS</t>
  </si>
  <si>
    <t xml:space="preserve">INSTRUCTION: you may change the </t>
  </si>
  <si>
    <t>growth percentage figures for income and expenses</t>
  </si>
  <si>
    <t>growth %</t>
  </si>
  <si>
    <t>year 2</t>
  </si>
  <si>
    <t>year 3</t>
  </si>
  <si>
    <t>income</t>
  </si>
  <si>
    <t>expenses</t>
  </si>
  <si>
    <t>euros</t>
  </si>
  <si>
    <t>year +1</t>
  </si>
  <si>
    <t>year +2</t>
  </si>
  <si>
    <t>year +3</t>
  </si>
  <si>
    <t>Sales revenue</t>
  </si>
  <si>
    <t>Value-added tax</t>
  </si>
  <si>
    <t>TURNOVER</t>
  </si>
  <si>
    <t>Materials and supplies</t>
  </si>
  <si>
    <t>Staff expenses</t>
  </si>
  <si>
    <t>Rents</t>
  </si>
  <si>
    <t>Marketing</t>
  </si>
  <si>
    <t>Other business expenses</t>
  </si>
  <si>
    <t>OPERATING PROFIT</t>
  </si>
  <si>
    <t>Financing expenses</t>
  </si>
  <si>
    <t>Taxes</t>
  </si>
  <si>
    <t>INCOME BEFORE EXTRAORDINARY ITEMS</t>
  </si>
  <si>
    <t>Write-downs</t>
  </si>
  <si>
    <t>NET RESULT</t>
  </si>
  <si>
    <t>Incidental profits/expenses</t>
  </si>
  <si>
    <t>OVERALL RESULT</t>
  </si>
  <si>
    <t>Monthly sales calculation</t>
  </si>
  <si>
    <t>Products/name of product group</t>
  </si>
  <si>
    <t>Product/product group 1</t>
  </si>
  <si>
    <t>Name of the product/service</t>
  </si>
  <si>
    <t>tax-free unit price</t>
  </si>
  <si>
    <t>Product/product group 2</t>
  </si>
  <si>
    <t>Product/product group 3</t>
  </si>
  <si>
    <t>Product/product group 4</t>
  </si>
  <si>
    <t>Product/product group 5</t>
  </si>
  <si>
    <t>Product/product group 6</t>
  </si>
  <si>
    <t xml:space="preserve"> - expenses</t>
  </si>
  <si>
    <t xml:space="preserve"> = margin</t>
  </si>
  <si>
    <t>Customer/customer group</t>
  </si>
  <si>
    <t>A. (specify)</t>
  </si>
  <si>
    <t>B. (specify)</t>
  </si>
  <si>
    <t>C. (specify)</t>
  </si>
  <si>
    <t>D. (specify)</t>
  </si>
  <si>
    <t>E. (specify)</t>
  </si>
  <si>
    <t>Pcs, hours, etc.</t>
  </si>
  <si>
    <t>Sales margin in total:</t>
  </si>
  <si>
    <t>Product sales in total:</t>
  </si>
  <si>
    <t>Expenses in total:</t>
  </si>
  <si>
    <t>EUR/mo.</t>
  </si>
  <si>
    <t>excluding VAT</t>
  </si>
  <si>
    <t>In total</t>
  </si>
  <si>
    <t>mo.</t>
  </si>
  <si>
    <t>year</t>
  </si>
  <si>
    <t>Turnover (excluding VAT)</t>
  </si>
  <si>
    <t>Sales margin need in the profitability calculation mo./year *)</t>
  </si>
  <si>
    <t>Difference (possible need for additional sales)</t>
  </si>
  <si>
    <t>Difference % (the goal is approx. 80 %)</t>
  </si>
  <si>
    <t xml:space="preserve">*) derived automatically from the profitability calculation </t>
  </si>
  <si>
    <t>transferred monthly sales margin need</t>
  </si>
  <si>
    <t>Cash flow calculation</t>
  </si>
  <si>
    <t>1. YEAR</t>
  </si>
  <si>
    <t>Accounting period begins:</t>
  </si>
  <si>
    <t>(Before) commencement</t>
  </si>
  <si>
    <t>Estimate</t>
  </si>
  <si>
    <t>Heading estimate</t>
  </si>
  <si>
    <t>Cash receipt</t>
  </si>
  <si>
    <t>Cash sale (VAT 0 %)</t>
  </si>
  <si>
    <t>Payments from sales receivables (VAT 0 %)</t>
  </si>
  <si>
    <t>Other income (VAT 0 %)</t>
  </si>
  <si>
    <t>Initial funds + income</t>
  </si>
  <si>
    <t>Funds at the beginning of the season (so-called initial funds)</t>
  </si>
  <si>
    <t>Cash disbursement (VAT 0 %)</t>
  </si>
  <si>
    <t>Payment of taxes</t>
  </si>
  <si>
    <t>Loan payments</t>
  </si>
  <si>
    <t xml:space="preserve">Loan interests and withdrawal fees </t>
  </si>
  <si>
    <t>Other insurance policies</t>
  </si>
  <si>
    <t>Other salary-related expenses</t>
  </si>
  <si>
    <t>Rent</t>
  </si>
  <si>
    <t>Rental deposit</t>
  </si>
  <si>
    <t>Electricity and water expenses</t>
  </si>
  <si>
    <t>Telephone and internet expenses</t>
  </si>
  <si>
    <t>Accounting fees</t>
  </si>
  <si>
    <t>Office, bank and mailing fees</t>
  </si>
  <si>
    <t>Travel and car expenses</t>
  </si>
  <si>
    <t>Marketing and advertising expenses</t>
  </si>
  <si>
    <t>Cleaning, property and waste expenses</t>
  </si>
  <si>
    <t>Software and license fees</t>
  </si>
  <si>
    <t>Membership fees</t>
  </si>
  <si>
    <t>Entrepreneur’s salary or private withdrawals</t>
  </si>
  <si>
    <t>Repair and maintenance</t>
  </si>
  <si>
    <t>Purchases (raw materials, stock)</t>
  </si>
  <si>
    <t>Investments/procurements</t>
  </si>
  <si>
    <t>One-time expenses/formation expenses</t>
  </si>
  <si>
    <t>Other expenses (specify)</t>
  </si>
  <si>
    <t>Cash disbursement in total</t>
  </si>
  <si>
    <t>Cash position (at the end of the month)</t>
  </si>
  <si>
    <t>The purpose is to update the yellow cells that are used to conduct the calculations.</t>
  </si>
  <si>
    <t xml:space="preserve">INSTRUCTION: Registering a business name costs €70, registering an LTD costs €280. Formation expenses </t>
  </si>
  <si>
    <t>for an annual earned income of €14 803, for example, will be €231/mo. for persons under 53</t>
  </si>
  <si>
    <r>
      <t xml:space="preserve">years of age in 2024. For the planning process, you may use the minimum of </t>
    </r>
    <r>
      <rPr>
        <b/>
        <sz val="11"/>
        <rFont val="Calibri"/>
        <family val="2"/>
        <scheme val="minor"/>
      </rPr>
      <t>€141/mo</t>
    </r>
  </si>
  <si>
    <r>
      <t xml:space="preserve">earned income costs </t>
    </r>
    <r>
      <rPr>
        <b/>
        <sz val="12"/>
        <color theme="1"/>
        <rFont val="Calibri"/>
        <family val="2"/>
        <scheme val="minor"/>
      </rPr>
      <t>€141</t>
    </r>
    <r>
      <rPr>
        <sz val="12"/>
        <color theme="1"/>
        <rFont val="Calibri"/>
        <family val="2"/>
        <scheme val="minor"/>
      </rPr>
      <t xml:space="preserve"> per month in 2024.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</si>
</sst>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"/>
    <numFmt numFmtId="165" formatCode="dd"/>
    <numFmt numFmtId="166" formatCode="0_);\-0_)"/>
    <numFmt numFmtId="167" formatCode="#,##0_ ;\-#,##0\ "/>
  </numFmts>
  <fonts count="46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1.5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6795556505021"/>
      <name val="Tahoma"/>
      <family val="2"/>
    </font>
    <font>
      <sz val="18"/>
      <color theme="1" tint="0.1499679555650502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b/>
      <sz val="10"/>
      <color theme="1" tint="0.14996795556505021"/>
      <name val="Calibri Light"/>
      <family val="2"/>
      <scheme val="major"/>
    </font>
    <font>
      <sz val="16"/>
      <color theme="1" tint="0.1499679555650502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.5"/>
      <color theme="1" tint="0.14996795556505021"/>
      <name val="Tahoma"/>
      <family val="2"/>
    </font>
    <font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14996795556505021"/>
      <name val="Calibri Light"/>
      <family val="2"/>
      <scheme val="major"/>
    </font>
    <font>
      <sz val="11"/>
      <color theme="1" tint="0.14996795556505021"/>
      <name val="Tahoma"/>
      <family val="2"/>
    </font>
    <font>
      <b/>
      <sz val="10"/>
      <color theme="1" tint="0.14975432599871821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1" tint="0.14996795556505021"/>
      <name val="Calibri Light"/>
      <family val="2"/>
      <scheme val="major"/>
    </font>
    <font>
      <b/>
      <sz val="16"/>
      <color theme="1" tint="0.14975432599871821"/>
      <name val="Calibri Light"/>
      <family val="2"/>
      <scheme val="major"/>
    </font>
    <font>
      <b/>
      <sz val="16"/>
      <color theme="1" tint="0.14999847407452621"/>
      <name val="Calibri Light"/>
      <family val="2"/>
      <scheme val="major"/>
    </font>
    <font>
      <sz val="16"/>
      <color theme="1" tint="0.14999847407452621"/>
      <name val="Calibri Light"/>
      <family val="2"/>
      <scheme val="major"/>
    </font>
    <font>
      <sz val="16"/>
      <color theme="1" tint="0.1497543259987182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6"/>
      <color theme="4" tint="-0.249977111117893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indexed="64"/>
      </bottom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58" applyNumberFormat="0" applyFill="0" applyAlignment="0" applyProtection="0"/>
    <xf numFmtId="164" fontId="6" fillId="0" borderId="61">
      <alignment horizontal="right" vertical="center" wrapText="1" indent="1"/>
    </xf>
    <xf numFmtId="166" fontId="7" fillId="8" borderId="64" applyFont="0" applyAlignment="0">
      <alignment vertical="center"/>
    </xf>
    <xf numFmtId="0" fontId="30" fillId="0" borderId="0" applyNumberForma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7" borderId="63" xfId="0" applyFont="1" applyFill="1" applyBorder="1" applyAlignment="1">
      <alignment vertical="center"/>
    </xf>
    <xf numFmtId="0" fontId="8" fillId="7" borderId="65" xfId="0" applyFont="1" applyFill="1" applyBorder="1" applyAlignment="1">
      <alignment vertical="center"/>
    </xf>
    <xf numFmtId="0" fontId="8" fillId="7" borderId="66" xfId="0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3" fontId="13" fillId="0" borderId="30" xfId="0" applyNumberFormat="1" applyFont="1" applyBorder="1"/>
    <xf numFmtId="3" fontId="13" fillId="0" borderId="23" xfId="0" applyNumberFormat="1" applyFont="1" applyBorder="1"/>
    <xf numFmtId="0" fontId="13" fillId="0" borderId="32" xfId="0" applyFont="1" applyBorder="1"/>
    <xf numFmtId="3" fontId="13" fillId="0" borderId="20" xfId="0" applyNumberFormat="1" applyFont="1" applyBorder="1"/>
    <xf numFmtId="0" fontId="13" fillId="0" borderId="0" xfId="0" applyFont="1" applyAlignment="1">
      <alignment horizontal="right"/>
    </xf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/>
    <xf numFmtId="0" fontId="15" fillId="0" borderId="0" xfId="0" applyFont="1"/>
    <xf numFmtId="0" fontId="15" fillId="6" borderId="18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5" fillId="6" borderId="22" xfId="0" applyFont="1" applyFill="1" applyBorder="1" applyAlignment="1">
      <alignment vertical="center"/>
    </xf>
    <xf numFmtId="3" fontId="11" fillId="0" borderId="49" xfId="0" applyNumberFormat="1" applyFont="1" applyBorder="1"/>
    <xf numFmtId="3" fontId="11" fillId="0" borderId="9" xfId="0" applyNumberFormat="1" applyFont="1" applyBorder="1"/>
    <xf numFmtId="3" fontId="11" fillId="0" borderId="45" xfId="0" applyNumberFormat="1" applyFont="1" applyBorder="1"/>
    <xf numFmtId="0" fontId="15" fillId="6" borderId="20" xfId="0" applyFont="1" applyFill="1" applyBorder="1"/>
    <xf numFmtId="3" fontId="11" fillId="0" borderId="7" xfId="0" applyNumberFormat="1" applyFont="1" applyBorder="1"/>
    <xf numFmtId="3" fontId="11" fillId="0" borderId="17" xfId="0" applyNumberFormat="1" applyFont="1" applyBorder="1"/>
    <xf numFmtId="3" fontId="11" fillId="0" borderId="4" xfId="0" applyNumberFormat="1" applyFont="1" applyBorder="1"/>
    <xf numFmtId="0" fontId="15" fillId="6" borderId="13" xfId="0" applyFont="1" applyFill="1" applyBorder="1"/>
    <xf numFmtId="0" fontId="15" fillId="6" borderId="4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3" fontId="11" fillId="0" borderId="48" xfId="0" applyNumberFormat="1" applyFont="1" applyBorder="1"/>
    <xf numFmtId="3" fontId="11" fillId="0" borderId="11" xfId="0" applyNumberFormat="1" applyFont="1" applyBorder="1"/>
    <xf numFmtId="3" fontId="11" fillId="0" borderId="54" xfId="0" applyNumberFormat="1" applyFont="1" applyBorder="1"/>
    <xf numFmtId="0" fontId="11" fillId="0" borderId="8" xfId="0" applyFont="1" applyBorder="1"/>
    <xf numFmtId="3" fontId="11" fillId="0" borderId="27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11" fillId="0" borderId="10" xfId="0" applyFont="1" applyBorder="1"/>
    <xf numFmtId="3" fontId="11" fillId="0" borderId="3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0" xfId="0" applyNumberFormat="1" applyFont="1"/>
    <xf numFmtId="0" fontId="15" fillId="0" borderId="32" xfId="0" applyFont="1" applyBorder="1"/>
    <xf numFmtId="3" fontId="15" fillId="0" borderId="0" xfId="0" applyNumberFormat="1" applyFont="1"/>
    <xf numFmtId="3" fontId="11" fillId="0" borderId="1" xfId="0" applyNumberFormat="1" applyFont="1" applyBorder="1"/>
    <xf numFmtId="3" fontId="11" fillId="0" borderId="57" xfId="0" applyNumberFormat="1" applyFont="1" applyBorder="1"/>
    <xf numFmtId="3" fontId="11" fillId="0" borderId="47" xfId="0" applyNumberFormat="1" applyFont="1" applyBorder="1"/>
    <xf numFmtId="3" fontId="11" fillId="0" borderId="2" xfId="0" applyNumberFormat="1" applyFont="1" applyBorder="1"/>
    <xf numFmtId="0" fontId="11" fillId="0" borderId="3" xfId="0" applyFont="1" applyBorder="1"/>
    <xf numFmtId="3" fontId="11" fillId="0" borderId="25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3" xfId="0" applyNumberFormat="1" applyFont="1" applyBorder="1"/>
    <xf numFmtId="3" fontId="11" fillId="0" borderId="25" xfId="0" applyNumberFormat="1" applyFont="1" applyBorder="1"/>
    <xf numFmtId="0" fontId="11" fillId="0" borderId="15" xfId="0" applyFont="1" applyBorder="1"/>
    <xf numFmtId="3" fontId="11" fillId="0" borderId="43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5" xfId="0" applyNumberFormat="1" applyFont="1" applyBorder="1"/>
    <xf numFmtId="3" fontId="11" fillId="0" borderId="26" xfId="0" applyNumberFormat="1" applyFont="1" applyBorder="1"/>
    <xf numFmtId="3" fontId="11" fillId="0" borderId="44" xfId="0" applyNumberFormat="1" applyFont="1" applyBorder="1"/>
    <xf numFmtId="3" fontId="11" fillId="0" borderId="6" xfId="0" applyNumberFormat="1" applyFont="1" applyBorder="1"/>
    <xf numFmtId="3" fontId="15" fillId="3" borderId="36" xfId="0" applyNumberFormat="1" applyFont="1" applyFill="1" applyBorder="1"/>
    <xf numFmtId="49" fontId="11" fillId="0" borderId="0" xfId="0" applyNumberFormat="1" applyFont="1"/>
    <xf numFmtId="3" fontId="15" fillId="3" borderId="38" xfId="0" applyNumberFormat="1" applyFont="1" applyFill="1" applyBorder="1"/>
    <xf numFmtId="3" fontId="15" fillId="3" borderId="9" xfId="0" applyNumberFormat="1" applyFont="1" applyFill="1" applyBorder="1"/>
    <xf numFmtId="3" fontId="15" fillId="0" borderId="4" xfId="0" applyNumberFormat="1" applyFont="1" applyBorder="1"/>
    <xf numFmtId="3" fontId="15" fillId="2" borderId="45" xfId="0" applyNumberFormat="1" applyFont="1" applyFill="1" applyBorder="1"/>
    <xf numFmtId="3" fontId="15" fillId="0" borderId="39" xfId="0" applyNumberFormat="1" applyFont="1" applyBorder="1"/>
    <xf numFmtId="3" fontId="15" fillId="0" borderId="17" xfId="0" applyNumberFormat="1" applyFont="1" applyBorder="1"/>
    <xf numFmtId="3" fontId="15" fillId="0" borderId="40" xfId="0" applyNumberFormat="1" applyFont="1" applyBorder="1"/>
    <xf numFmtId="3" fontId="15" fillId="0" borderId="6" xfId="0" applyNumberFormat="1" applyFont="1" applyBorder="1"/>
    <xf numFmtId="3" fontId="15" fillId="0" borderId="44" xfId="0" applyNumberFormat="1" applyFont="1" applyBorder="1"/>
    <xf numFmtId="3" fontId="15" fillId="0" borderId="41" xfId="0" applyNumberFormat="1" applyFont="1" applyBorder="1"/>
    <xf numFmtId="0" fontId="16" fillId="0" borderId="0" xfId="0" applyFont="1"/>
    <xf numFmtId="0" fontId="17" fillId="0" borderId="0" xfId="0" applyFont="1"/>
    <xf numFmtId="0" fontId="13" fillId="0" borderId="30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6" borderId="19" xfId="0" applyFont="1" applyFill="1" applyBorder="1" applyAlignment="1">
      <alignment horizontal="center"/>
    </xf>
    <xf numFmtId="0" fontId="13" fillId="6" borderId="20" xfId="0" applyFont="1" applyFill="1" applyBorder="1"/>
    <xf numFmtId="0" fontId="12" fillId="6" borderId="5" xfId="0" applyFont="1" applyFill="1" applyBorder="1"/>
    <xf numFmtId="0" fontId="12" fillId="6" borderId="6" xfId="0" applyFont="1" applyFill="1" applyBorder="1" applyAlignment="1">
      <alignment horizontal="center"/>
    </xf>
    <xf numFmtId="0" fontId="12" fillId="6" borderId="21" xfId="0" applyFont="1" applyFill="1" applyBorder="1"/>
    <xf numFmtId="0" fontId="13" fillId="0" borderId="14" xfId="0" applyFont="1" applyBorder="1"/>
    <xf numFmtId="0" fontId="13" fillId="0" borderId="19" xfId="0" applyFont="1" applyBorder="1"/>
    <xf numFmtId="0" fontId="13" fillId="0" borderId="22" xfId="0" applyFont="1" applyBorder="1"/>
    <xf numFmtId="0" fontId="13" fillId="0" borderId="8" xfId="0" applyFont="1" applyBorder="1" applyAlignment="1">
      <alignment horizontal="right"/>
    </xf>
    <xf numFmtId="0" fontId="13" fillId="0" borderId="21" xfId="0" applyFont="1" applyBorder="1"/>
    <xf numFmtId="0" fontId="13" fillId="0" borderId="23" xfId="0" applyFont="1" applyBorder="1"/>
    <xf numFmtId="0" fontId="13" fillId="0" borderId="5" xfId="0" applyFont="1" applyBorder="1" applyAlignment="1">
      <alignment horizontal="right"/>
    </xf>
    <xf numFmtId="0" fontId="13" fillId="0" borderId="24" xfId="0" applyFont="1" applyBorder="1"/>
    <xf numFmtId="0" fontId="12" fillId="0" borderId="8" xfId="0" applyFont="1" applyBorder="1" applyAlignment="1">
      <alignment horizontal="right"/>
    </xf>
    <xf numFmtId="2" fontId="12" fillId="0" borderId="9" xfId="0" applyNumberFormat="1" applyFont="1" applyBorder="1" applyAlignment="1">
      <alignment horizontal="right"/>
    </xf>
    <xf numFmtId="2" fontId="12" fillId="0" borderId="9" xfId="0" applyNumberFormat="1" applyFont="1" applyBorder="1"/>
    <xf numFmtId="0" fontId="13" fillId="0" borderId="28" xfId="0" applyFont="1" applyBorder="1"/>
    <xf numFmtId="0" fontId="12" fillId="0" borderId="15" xfId="0" applyFont="1" applyBorder="1" applyAlignment="1">
      <alignment horizontal="right"/>
    </xf>
    <xf numFmtId="2" fontId="12" fillId="0" borderId="16" xfId="0" applyNumberFormat="1" applyFont="1" applyBorder="1" applyAlignment="1">
      <alignment horizontal="right"/>
    </xf>
    <xf numFmtId="2" fontId="12" fillId="0" borderId="16" xfId="0" applyNumberFormat="1" applyFont="1" applyBorder="1"/>
    <xf numFmtId="0" fontId="12" fillId="6" borderId="18" xfId="0" applyFont="1" applyFill="1" applyBorder="1"/>
    <xf numFmtId="0" fontId="12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right"/>
    </xf>
    <xf numFmtId="0" fontId="13" fillId="6" borderId="14" xfId="0" applyFont="1" applyFill="1" applyBorder="1"/>
    <xf numFmtId="0" fontId="12" fillId="6" borderId="23" xfId="0" applyFont="1" applyFill="1" applyBorder="1" applyAlignment="1">
      <alignment horizontal="center"/>
    </xf>
    <xf numFmtId="4" fontId="13" fillId="0" borderId="9" xfId="0" applyNumberFormat="1" applyFont="1" applyBorder="1" applyAlignment="1">
      <alignment horizontal="right"/>
    </xf>
    <xf numFmtId="4" fontId="13" fillId="0" borderId="9" xfId="0" applyNumberFormat="1" applyFont="1" applyBorder="1"/>
    <xf numFmtId="4" fontId="13" fillId="0" borderId="23" xfId="0" applyNumberFormat="1" applyFont="1" applyBorder="1"/>
    <xf numFmtId="4" fontId="13" fillId="0" borderId="4" xfId="0" applyNumberFormat="1" applyFont="1" applyBorder="1" applyAlignment="1">
      <alignment horizontal="right"/>
    </xf>
    <xf numFmtId="4" fontId="13" fillId="0" borderId="4" xfId="0" applyNumberFormat="1" applyFont="1" applyBorder="1"/>
    <xf numFmtId="4" fontId="13" fillId="0" borderId="11" xfId="0" applyNumberFormat="1" applyFont="1" applyBorder="1" applyAlignment="1">
      <alignment horizontal="right"/>
    </xf>
    <xf numFmtId="4" fontId="13" fillId="0" borderId="11" xfId="0" applyNumberFormat="1" applyFont="1" applyBorder="1"/>
    <xf numFmtId="0" fontId="12" fillId="0" borderId="30" xfId="0" applyFont="1" applyBorder="1"/>
    <xf numFmtId="0" fontId="12" fillId="0" borderId="1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0" fontId="12" fillId="0" borderId="1" xfId="0" applyFont="1" applyBorder="1"/>
    <xf numFmtId="4" fontId="12" fillId="0" borderId="2" xfId="0" applyNumberFormat="1" applyFont="1" applyBorder="1"/>
    <xf numFmtId="4" fontId="12" fillId="0" borderId="23" xfId="0" applyNumberFormat="1" applyFont="1" applyBorder="1"/>
    <xf numFmtId="0" fontId="12" fillId="0" borderId="28" xfId="0" applyFont="1" applyBorder="1"/>
    <xf numFmtId="0" fontId="12" fillId="0" borderId="10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/>
    <xf numFmtId="4" fontId="12" fillId="0" borderId="28" xfId="0" applyNumberFormat="1" applyFont="1" applyBorder="1"/>
    <xf numFmtId="0" fontId="12" fillId="0" borderId="20" xfId="0" applyFont="1" applyBorder="1"/>
    <xf numFmtId="0" fontId="12" fillId="0" borderId="5" xfId="0" applyFont="1" applyBorder="1" applyAlignment="1">
      <alignment horizontal="center"/>
    </xf>
    <xf numFmtId="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/>
    <xf numFmtId="4" fontId="12" fillId="0" borderId="20" xfId="0" applyNumberFormat="1" applyFont="1" applyBorder="1"/>
    <xf numFmtId="0" fontId="13" fillId="6" borderId="13" xfId="0" applyFont="1" applyFill="1" applyBorder="1"/>
    <xf numFmtId="0" fontId="12" fillId="6" borderId="42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6" borderId="8" xfId="0" applyFont="1" applyFill="1" applyBorder="1"/>
    <xf numFmtId="3" fontId="13" fillId="0" borderId="27" xfId="0" applyNumberFormat="1" applyFont="1" applyBorder="1"/>
    <xf numFmtId="3" fontId="13" fillId="0" borderId="9" xfId="0" applyNumberFormat="1" applyFont="1" applyBorder="1"/>
    <xf numFmtId="2" fontId="13" fillId="0" borderId="0" xfId="0" applyNumberFormat="1" applyFont="1"/>
    <xf numFmtId="0" fontId="13" fillId="6" borderId="3" xfId="0" applyFont="1" applyFill="1" applyBorder="1"/>
    <xf numFmtId="3" fontId="13" fillId="0" borderId="25" xfId="0" applyNumberFormat="1" applyFont="1" applyBorder="1"/>
    <xf numFmtId="3" fontId="13" fillId="0" borderId="4" xfId="0" applyNumberFormat="1" applyFont="1" applyBorder="1"/>
    <xf numFmtId="3" fontId="13" fillId="0" borderId="31" xfId="0" applyNumberFormat="1" applyFont="1" applyBorder="1"/>
    <xf numFmtId="0" fontId="13" fillId="2" borderId="7" xfId="0" applyFont="1" applyFill="1" applyBorder="1" applyAlignment="1">
      <alignment wrapText="1"/>
    </xf>
    <xf numFmtId="3" fontId="13" fillId="2" borderId="18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6" borderId="3" xfId="0" applyFont="1" applyFill="1" applyBorder="1" applyAlignment="1">
      <alignment wrapText="1"/>
    </xf>
    <xf numFmtId="0" fontId="13" fillId="6" borderId="5" xfId="0" applyFont="1" applyFill="1" applyBorder="1" applyAlignment="1">
      <alignment wrapText="1"/>
    </xf>
    <xf numFmtId="3" fontId="13" fillId="0" borderId="26" xfId="0" applyNumberFormat="1" applyFont="1" applyBorder="1"/>
    <xf numFmtId="3" fontId="13" fillId="0" borderId="6" xfId="0" applyNumberFormat="1" applyFont="1" applyBorder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0" fillId="0" borderId="59" xfId="0" applyFont="1" applyBorder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68" xfId="2" applyFont="1" applyBorder="1" applyAlignment="1">
      <alignment vertical="center"/>
    </xf>
    <xf numFmtId="0" fontId="15" fillId="5" borderId="5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1" fillId="0" borderId="0" xfId="5" applyFont="1"/>
    <xf numFmtId="0" fontId="32" fillId="0" borderId="0" xfId="1" applyFont="1" applyBorder="1"/>
    <xf numFmtId="0" fontId="32" fillId="0" borderId="0" xfId="1" applyFont="1" applyBorder="1" applyAlignment="1"/>
    <xf numFmtId="0" fontId="15" fillId="7" borderId="0" xfId="0" applyFont="1" applyFill="1"/>
    <xf numFmtId="0" fontId="34" fillId="0" borderId="0" xfId="0" applyFont="1"/>
    <xf numFmtId="0" fontId="35" fillId="0" borderId="0" xfId="5" applyFont="1"/>
    <xf numFmtId="0" fontId="34" fillId="0" borderId="0" xfId="0" applyFont="1" applyAlignment="1">
      <alignment horizontal="left"/>
    </xf>
    <xf numFmtId="0" fontId="37" fillId="0" borderId="59" xfId="1" applyFont="1" applyBorder="1"/>
    <xf numFmtId="0" fontId="38" fillId="0" borderId="0" xfId="0" applyFont="1" applyAlignment="1">
      <alignment vertical="center"/>
    </xf>
    <xf numFmtId="0" fontId="39" fillId="0" borderId="0" xfId="2" applyFont="1" applyBorder="1" applyAlignment="1">
      <alignment vertical="center"/>
    </xf>
    <xf numFmtId="14" fontId="41" fillId="0" borderId="0" xfId="0" applyNumberFormat="1" applyFont="1" applyAlignment="1">
      <alignment horizontal="left" vertical="center" indent="1"/>
    </xf>
    <xf numFmtId="0" fontId="10" fillId="0" borderId="0" xfId="0" applyFont="1" applyAlignment="1">
      <alignment vertical="center"/>
    </xf>
    <xf numFmtId="166" fontId="43" fillId="0" borderId="0" xfId="0" applyNumberFormat="1" applyFont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0" fontId="43" fillId="0" borderId="0" xfId="0" applyFont="1"/>
    <xf numFmtId="0" fontId="44" fillId="0" borderId="0" xfId="0" applyFont="1"/>
    <xf numFmtId="0" fontId="45" fillId="0" borderId="59" xfId="0" applyFont="1" applyBorder="1" applyAlignment="1">
      <alignment horizontal="right"/>
    </xf>
    <xf numFmtId="0" fontId="10" fillId="7" borderId="60" xfId="0" applyFont="1" applyFill="1" applyBorder="1" applyAlignment="1">
      <alignment vertical="center"/>
    </xf>
    <xf numFmtId="3" fontId="40" fillId="0" borderId="61" xfId="0" applyNumberFormat="1" applyFont="1" applyBorder="1" applyAlignment="1">
      <alignment horizontal="center" vertical="center" wrapText="1"/>
    </xf>
    <xf numFmtId="164" fontId="38" fillId="0" borderId="61" xfId="3" applyFont="1" applyAlignment="1">
      <alignment horizontal="center" vertical="center"/>
    </xf>
    <xf numFmtId="164" fontId="40" fillId="7" borderId="62" xfId="0" applyNumberFormat="1" applyFont="1" applyFill="1" applyBorder="1" applyAlignment="1">
      <alignment horizontal="right" vertical="center" wrapText="1" indent="1"/>
    </xf>
    <xf numFmtId="165" fontId="41" fillId="7" borderId="62" xfId="0" applyNumberFormat="1" applyFont="1" applyFill="1" applyBorder="1" applyAlignment="1">
      <alignment horizontal="right" wrapText="1" indent="1"/>
    </xf>
    <xf numFmtId="3" fontId="41" fillId="0" borderId="61" xfId="0" applyNumberFormat="1" applyFont="1" applyBorder="1" applyAlignment="1">
      <alignment horizontal="center" wrapText="1"/>
    </xf>
    <xf numFmtId="3" fontId="41" fillId="0" borderId="0" xfId="0" applyNumberFormat="1" applyFont="1" applyAlignment="1">
      <alignment horizontal="right" wrapText="1" indent="1"/>
    </xf>
    <xf numFmtId="165" fontId="41" fillId="0" borderId="0" xfId="0" applyNumberFormat="1" applyFont="1" applyAlignment="1">
      <alignment horizontal="right" wrapText="1" indent="1"/>
    </xf>
    <xf numFmtId="165" fontId="41" fillId="7" borderId="63" xfId="0" applyNumberFormat="1" applyFont="1" applyFill="1" applyBorder="1" applyAlignment="1">
      <alignment horizontal="right" wrapText="1" indent="1"/>
    </xf>
    <xf numFmtId="166" fontId="41" fillId="7" borderId="62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vertical="center"/>
    </xf>
    <xf numFmtId="0" fontId="10" fillId="7" borderId="63" xfId="0" applyFont="1" applyFill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166" fontId="10" fillId="7" borderId="63" xfId="0" applyNumberFormat="1" applyFont="1" applyFill="1" applyBorder="1" applyAlignment="1">
      <alignment vertical="center"/>
    </xf>
    <xf numFmtId="166" fontId="41" fillId="7" borderId="67" xfId="0" applyNumberFormat="1" applyFont="1" applyFill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3" fontId="10" fillId="7" borderId="63" xfId="0" applyNumberFormat="1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" fontId="13" fillId="9" borderId="23" xfId="0" applyNumberFormat="1" applyFont="1" applyFill="1" applyBorder="1"/>
    <xf numFmtId="3" fontId="13" fillId="9" borderId="18" xfId="0" applyNumberFormat="1" applyFont="1" applyFill="1" applyBorder="1"/>
    <xf numFmtId="0" fontId="11" fillId="9" borderId="0" xfId="0" applyFont="1" applyFill="1"/>
    <xf numFmtId="0" fontId="11" fillId="9" borderId="69" xfId="0" applyFont="1" applyFill="1" applyBorder="1"/>
    <xf numFmtId="0" fontId="11" fillId="9" borderId="70" xfId="0" applyFont="1" applyFill="1" applyBorder="1"/>
    <xf numFmtId="0" fontId="11" fillId="9" borderId="54" xfId="0" applyFont="1" applyFill="1" applyBorder="1"/>
    <xf numFmtId="0" fontId="11" fillId="9" borderId="71" xfId="0" applyFont="1" applyFill="1" applyBorder="1"/>
    <xf numFmtId="0" fontId="11" fillId="9" borderId="72" xfId="0" applyFont="1" applyFill="1" applyBorder="1"/>
    <xf numFmtId="0" fontId="11" fillId="9" borderId="45" xfId="0" applyFont="1" applyFill="1" applyBorder="1"/>
    <xf numFmtId="0" fontId="11" fillId="9" borderId="73" xfId="0" applyFont="1" applyFill="1" applyBorder="1"/>
    <xf numFmtId="0" fontId="11" fillId="9" borderId="74" xfId="0" applyFont="1" applyFill="1" applyBorder="1"/>
    <xf numFmtId="0" fontId="13" fillId="9" borderId="69" xfId="0" applyFont="1" applyFill="1" applyBorder="1"/>
    <xf numFmtId="0" fontId="13" fillId="9" borderId="70" xfId="0" applyFont="1" applyFill="1" applyBorder="1"/>
    <xf numFmtId="0" fontId="13" fillId="9" borderId="73" xfId="0" applyFont="1" applyFill="1" applyBorder="1"/>
    <xf numFmtId="0" fontId="13" fillId="9" borderId="0" xfId="0" applyFont="1" applyFill="1"/>
    <xf numFmtId="0" fontId="13" fillId="9" borderId="71" xfId="0" applyFont="1" applyFill="1" applyBorder="1"/>
    <xf numFmtId="0" fontId="13" fillId="9" borderId="72" xfId="0" applyFont="1" applyFill="1" applyBorder="1"/>
    <xf numFmtId="0" fontId="24" fillId="9" borderId="69" xfId="0" applyFont="1" applyFill="1" applyBorder="1"/>
    <xf numFmtId="0" fontId="24" fillId="9" borderId="70" xfId="0" applyFont="1" applyFill="1" applyBorder="1"/>
    <xf numFmtId="0" fontId="24" fillId="9" borderId="54" xfId="0" applyFont="1" applyFill="1" applyBorder="1"/>
    <xf numFmtId="0" fontId="24" fillId="9" borderId="73" xfId="0" applyFont="1" applyFill="1" applyBorder="1"/>
    <xf numFmtId="0" fontId="24" fillId="9" borderId="0" xfId="0" applyFont="1" applyFill="1"/>
    <xf numFmtId="0" fontId="24" fillId="9" borderId="74" xfId="0" applyFont="1" applyFill="1" applyBorder="1"/>
    <xf numFmtId="0" fontId="24" fillId="9" borderId="71" xfId="0" applyFont="1" applyFill="1" applyBorder="1"/>
    <xf numFmtId="0" fontId="24" fillId="9" borderId="72" xfId="0" applyFont="1" applyFill="1" applyBorder="1"/>
    <xf numFmtId="0" fontId="24" fillId="9" borderId="45" xfId="0" applyFont="1" applyFill="1" applyBorder="1"/>
    <xf numFmtId="0" fontId="25" fillId="9" borderId="69" xfId="0" applyFont="1" applyFill="1" applyBorder="1"/>
    <xf numFmtId="0" fontId="25" fillId="9" borderId="70" xfId="0" applyFont="1" applyFill="1" applyBorder="1"/>
    <xf numFmtId="0" fontId="25" fillId="9" borderId="54" xfId="0" applyFont="1" applyFill="1" applyBorder="1"/>
    <xf numFmtId="0" fontId="25" fillId="9" borderId="73" xfId="0" applyFont="1" applyFill="1" applyBorder="1"/>
    <xf numFmtId="0" fontId="25" fillId="9" borderId="0" xfId="0" applyFont="1" applyFill="1"/>
    <xf numFmtId="0" fontId="25" fillId="9" borderId="74" xfId="0" applyFont="1" applyFill="1" applyBorder="1"/>
    <xf numFmtId="0" fontId="0" fillId="9" borderId="73" xfId="0" applyFill="1" applyBorder="1"/>
    <xf numFmtId="0" fontId="0" fillId="9" borderId="0" xfId="0" applyFill="1"/>
    <xf numFmtId="0" fontId="0" fillId="9" borderId="74" xfId="0" applyFill="1" applyBorder="1"/>
    <xf numFmtId="0" fontId="25" fillId="9" borderId="71" xfId="0" applyFont="1" applyFill="1" applyBorder="1"/>
    <xf numFmtId="0" fontId="25" fillId="9" borderId="72" xfId="0" applyFont="1" applyFill="1" applyBorder="1"/>
    <xf numFmtId="0" fontId="25" fillId="9" borderId="45" xfId="0" applyFont="1" applyFill="1" applyBorder="1"/>
    <xf numFmtId="0" fontId="11" fillId="9" borderId="33" xfId="0" applyFont="1" applyFill="1" applyBorder="1"/>
    <xf numFmtId="0" fontId="11" fillId="9" borderId="34" xfId="0" applyFont="1" applyFill="1" applyBorder="1"/>
    <xf numFmtId="0" fontId="11" fillId="9" borderId="35" xfId="0" applyFont="1" applyFill="1" applyBorder="1"/>
    <xf numFmtId="0" fontId="11" fillId="9" borderId="36" xfId="0" applyFont="1" applyFill="1" applyBorder="1"/>
    <xf numFmtId="0" fontId="11" fillId="9" borderId="32" xfId="0" applyFont="1" applyFill="1" applyBorder="1"/>
    <xf numFmtId="0" fontId="11" fillId="9" borderId="37" xfId="0" applyFont="1" applyFill="1" applyBorder="1"/>
    <xf numFmtId="3" fontId="11" fillId="9" borderId="17" xfId="0" applyNumberFormat="1" applyFont="1" applyFill="1" applyBorder="1"/>
    <xf numFmtId="0" fontId="11" fillId="9" borderId="45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5" fillId="6" borderId="53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 wrapText="1"/>
    </xf>
    <xf numFmtId="0" fontId="15" fillId="6" borderId="0" xfId="0" applyFont="1" applyFill="1"/>
    <xf numFmtId="3" fontId="15" fillId="6" borderId="7" xfId="0" applyNumberFormat="1" applyFont="1" applyFill="1" applyBorder="1"/>
    <xf numFmtId="3" fontId="15" fillId="6" borderId="4" xfId="0" applyNumberFormat="1" applyFont="1" applyFill="1" applyBorder="1"/>
    <xf numFmtId="3" fontId="15" fillId="6" borderId="17" xfId="0" applyNumberFormat="1" applyFont="1" applyFill="1" applyBorder="1"/>
    <xf numFmtId="0" fontId="15" fillId="6" borderId="12" xfId="0" applyFont="1" applyFill="1" applyBorder="1"/>
    <xf numFmtId="3" fontId="15" fillId="6" borderId="12" xfId="0" applyNumberFormat="1" applyFont="1" applyFill="1" applyBorder="1"/>
    <xf numFmtId="3" fontId="15" fillId="6" borderId="14" xfId="0" applyNumberFormat="1" applyFont="1" applyFill="1" applyBorder="1"/>
    <xf numFmtId="3" fontId="15" fillId="6" borderId="46" xfId="0" applyNumberFormat="1" applyFont="1" applyFill="1" applyBorder="1"/>
    <xf numFmtId="3" fontId="15" fillId="6" borderId="36" xfId="0" applyNumberFormat="1" applyFont="1" applyFill="1" applyBorder="1"/>
    <xf numFmtId="3" fontId="15" fillId="6" borderId="29" xfId="0" applyNumberFormat="1" applyFont="1" applyFill="1" applyBorder="1"/>
    <xf numFmtId="3" fontId="15" fillId="6" borderId="50" xfId="0" applyNumberFormat="1" applyFont="1" applyFill="1" applyBorder="1"/>
    <xf numFmtId="3" fontId="15" fillId="6" borderId="1" xfId="0" applyNumberFormat="1" applyFont="1" applyFill="1" applyBorder="1"/>
    <xf numFmtId="3" fontId="15" fillId="6" borderId="2" xfId="0" applyNumberFormat="1" applyFont="1" applyFill="1" applyBorder="1"/>
    <xf numFmtId="3" fontId="15" fillId="6" borderId="47" xfId="0" applyNumberFormat="1" applyFont="1" applyFill="1" applyBorder="1"/>
    <xf numFmtId="3" fontId="15" fillId="6" borderId="3" xfId="0" applyNumberFormat="1" applyFont="1" applyFill="1" applyBorder="1"/>
    <xf numFmtId="3" fontId="15" fillId="6" borderId="5" xfId="0" applyNumberFormat="1" applyFont="1" applyFill="1" applyBorder="1"/>
    <xf numFmtId="3" fontId="15" fillId="6" borderId="6" xfId="0" applyNumberFormat="1" applyFont="1" applyFill="1" applyBorder="1"/>
    <xf numFmtId="3" fontId="15" fillId="6" borderId="44" xfId="0" applyNumberFormat="1" applyFont="1" applyFill="1" applyBorder="1"/>
    <xf numFmtId="0" fontId="15" fillId="6" borderId="47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3" fontId="15" fillId="6" borderId="44" xfId="0" applyNumberFormat="1" applyFont="1" applyFill="1" applyBorder="1" applyAlignment="1">
      <alignment horizontal="right"/>
    </xf>
    <xf numFmtId="3" fontId="15" fillId="6" borderId="6" xfId="0" applyNumberFormat="1" applyFont="1" applyFill="1" applyBorder="1" applyAlignment="1">
      <alignment horizontal="right"/>
    </xf>
    <xf numFmtId="3" fontId="15" fillId="6" borderId="42" xfId="0" applyNumberFormat="1" applyFont="1" applyFill="1" applyBorder="1" applyAlignment="1">
      <alignment horizontal="right"/>
    </xf>
    <xf numFmtId="3" fontId="15" fillId="6" borderId="14" xfId="0" applyNumberFormat="1" applyFont="1" applyFill="1" applyBorder="1" applyAlignment="1">
      <alignment horizontal="right"/>
    </xf>
    <xf numFmtId="0" fontId="15" fillId="6" borderId="15" xfId="0" applyFont="1" applyFill="1" applyBorder="1"/>
    <xf numFmtId="3" fontId="15" fillId="6" borderId="43" xfId="0" applyNumberFormat="1" applyFont="1" applyFill="1" applyBorder="1" applyAlignment="1">
      <alignment horizontal="right"/>
    </xf>
    <xf numFmtId="3" fontId="15" fillId="6" borderId="16" xfId="0" applyNumberFormat="1" applyFont="1" applyFill="1" applyBorder="1" applyAlignment="1">
      <alignment horizontal="right"/>
    </xf>
    <xf numFmtId="0" fontId="12" fillId="6" borderId="0" xfId="0" applyFont="1" applyFill="1"/>
    <xf numFmtId="3" fontId="12" fillId="6" borderId="18" xfId="0" applyNumberFormat="1" applyFont="1" applyFill="1" applyBorder="1"/>
    <xf numFmtId="0" fontId="12" fillId="6" borderId="0" xfId="0" applyFont="1" applyFill="1" applyAlignment="1">
      <alignment horizontal="center"/>
    </xf>
    <xf numFmtId="0" fontId="12" fillId="9" borderId="18" xfId="0" applyFont="1" applyFill="1" applyBorder="1"/>
    <xf numFmtId="0" fontId="13" fillId="9" borderId="13" xfId="0" applyFont="1" applyFill="1" applyBorder="1" applyAlignment="1">
      <alignment horizontal="center"/>
    </xf>
    <xf numFmtId="2" fontId="13" fillId="9" borderId="9" xfId="0" applyNumberFormat="1" applyFont="1" applyFill="1" applyBorder="1" applyAlignment="1">
      <alignment horizontal="right"/>
    </xf>
    <xf numFmtId="2" fontId="13" fillId="9" borderId="6" xfId="0" applyNumberFormat="1" applyFont="1" applyFill="1" applyBorder="1" applyAlignment="1">
      <alignment horizontal="right"/>
    </xf>
    <xf numFmtId="2" fontId="13" fillId="9" borderId="9" xfId="0" applyNumberFormat="1" applyFont="1" applyFill="1" applyBorder="1"/>
    <xf numFmtId="2" fontId="13" fillId="9" borderId="6" xfId="0" applyNumberFormat="1" applyFont="1" applyFill="1" applyBorder="1"/>
    <xf numFmtId="0" fontId="13" fillId="9" borderId="22" xfId="0" applyFont="1" applyFill="1" applyBorder="1"/>
    <xf numFmtId="0" fontId="13" fillId="9" borderId="8" xfId="0" applyFont="1" applyFill="1" applyBorder="1" applyAlignment="1">
      <alignment horizontal="center"/>
    </xf>
    <xf numFmtId="0" fontId="13" fillId="9" borderId="23" xfId="0" applyFont="1" applyFill="1" applyBorder="1"/>
    <xf numFmtId="0" fontId="13" fillId="9" borderId="3" xfId="0" applyFont="1" applyFill="1" applyBorder="1" applyAlignment="1">
      <alignment horizontal="center"/>
    </xf>
    <xf numFmtId="0" fontId="13" fillId="9" borderId="28" xfId="0" applyFont="1" applyFill="1" applyBorder="1"/>
    <xf numFmtId="0" fontId="13" fillId="9" borderId="10" xfId="0" applyFont="1" applyFill="1" applyBorder="1" applyAlignment="1">
      <alignment horizontal="center"/>
    </xf>
    <xf numFmtId="14" fontId="40" fillId="0" borderId="32" xfId="0" applyNumberFormat="1" applyFont="1" applyBorder="1" applyAlignment="1">
      <alignment horizontal="left" vertical="center" indent="1"/>
    </xf>
    <xf numFmtId="3" fontId="40" fillId="0" borderId="75" xfId="0" applyNumberFormat="1" applyFont="1" applyBorder="1" applyAlignment="1">
      <alignment horizontal="center" wrapText="1"/>
    </xf>
    <xf numFmtId="165" fontId="40" fillId="0" borderId="75" xfId="0" applyNumberFormat="1" applyFont="1" applyBorder="1" applyAlignment="1">
      <alignment horizontal="center" wrapText="1"/>
    </xf>
    <xf numFmtId="166" fontId="42" fillId="0" borderId="76" xfId="2" applyNumberFormat="1" applyFont="1" applyBorder="1" applyAlignment="1">
      <alignment horizontal="left" vertical="center" wrapText="1"/>
    </xf>
    <xf numFmtId="3" fontId="41" fillId="0" borderId="77" xfId="0" applyNumberFormat="1" applyFont="1" applyBorder="1" applyAlignment="1">
      <alignment horizontal="right" vertical="center"/>
    </xf>
    <xf numFmtId="0" fontId="45" fillId="0" borderId="77" xfId="0" applyFont="1" applyBorder="1" applyAlignment="1">
      <alignment vertical="center"/>
    </xf>
    <xf numFmtId="0" fontId="42" fillId="0" borderId="32" xfId="2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42" fillId="0" borderId="32" xfId="2" applyFont="1" applyBorder="1" applyAlignment="1">
      <alignment horizontal="left"/>
    </xf>
    <xf numFmtId="166" fontId="43" fillId="10" borderId="72" xfId="0" applyNumberFormat="1" applyFont="1" applyFill="1" applyBorder="1" applyAlignment="1">
      <alignment horizontal="left" vertical="center" indent="1"/>
    </xf>
    <xf numFmtId="3" fontId="10" fillId="10" borderId="72" xfId="0" applyNumberFormat="1" applyFont="1" applyFill="1" applyBorder="1" applyAlignment="1">
      <alignment vertical="center"/>
    </xf>
    <xf numFmtId="0" fontId="10" fillId="0" borderId="72" xfId="0" applyFont="1" applyBorder="1" applyAlignment="1">
      <alignment vertical="center"/>
    </xf>
    <xf numFmtId="166" fontId="42" fillId="9" borderId="78" xfId="2" applyNumberFormat="1" applyFont="1" applyFill="1" applyBorder="1" applyAlignment="1">
      <alignment horizontal="left" vertical="center"/>
    </xf>
    <xf numFmtId="3" fontId="41" fillId="9" borderId="79" xfId="4" applyNumberFormat="1" applyFont="1" applyFill="1" applyBorder="1">
      <alignment vertical="center"/>
    </xf>
    <xf numFmtId="3" fontId="41" fillId="10" borderId="79" xfId="4" applyNumberFormat="1" applyFont="1" applyFill="1" applyBorder="1">
      <alignment vertical="center"/>
    </xf>
    <xf numFmtId="0" fontId="10" fillId="10" borderId="79" xfId="0" applyFont="1" applyFill="1" applyBorder="1" applyAlignment="1">
      <alignment vertical="center"/>
    </xf>
    <xf numFmtId="0" fontId="10" fillId="10" borderId="72" xfId="0" applyFont="1" applyFill="1" applyBorder="1" applyAlignment="1">
      <alignment horizontal="left" vertical="center" indent="1"/>
    </xf>
    <xf numFmtId="166" fontId="42" fillId="9" borderId="76" xfId="2" applyNumberFormat="1" applyFont="1" applyFill="1" applyBorder="1" applyAlignment="1">
      <alignment horizontal="left" vertical="center"/>
    </xf>
    <xf numFmtId="167" fontId="41" fillId="9" borderId="77" xfId="4" applyNumberFormat="1" applyFont="1" applyFill="1" applyBorder="1">
      <alignment vertical="center"/>
    </xf>
    <xf numFmtId="0" fontId="45" fillId="0" borderId="76" xfId="0" applyFont="1" applyBorder="1"/>
    <xf numFmtId="49" fontId="15" fillId="6" borderId="51" xfId="0" applyNumberFormat="1" applyFont="1" applyFill="1" applyBorder="1" applyAlignment="1">
      <alignment horizontal="center" vertical="center" wrapText="1"/>
    </xf>
    <xf numFmtId="49" fontId="15" fillId="6" borderId="52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52" xfId="0" applyFont="1" applyFill="1" applyBorder="1" applyAlignment="1">
      <alignment horizontal="center" wrapText="1"/>
    </xf>
    <xf numFmtId="3" fontId="15" fillId="3" borderId="55" xfId="0" applyNumberFormat="1" applyFont="1" applyFill="1" applyBorder="1" applyAlignment="1">
      <alignment horizontal="center"/>
    </xf>
    <xf numFmtId="3" fontId="15" fillId="3" borderId="5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Hyperlinkki" xfId="5" builtinId="8"/>
    <cellStyle name="Month" xfId="3" xr:uid="{9597A19E-3CEE-4751-8828-B0DA2E36A318}"/>
    <cellStyle name="Normaali" xfId="0" builtinId="0"/>
    <cellStyle name="Otsikko" xfId="1" builtinId="15"/>
    <cellStyle name="Otsikko 1" xfId="2" builtinId="16"/>
    <cellStyle name="Totals" xfId="4" xr:uid="{9A25965D-8FE1-4D4C-A90A-8BD0086470C0}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0"/>
        <name val="Calibri Light"/>
        <family val="2"/>
        <scheme val="major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3" defaultTableStyle="TableStyleMedium2" defaultPivotStyle="PivotStyleLight16">
    <tableStyle name="Cash Receipts" pivot="0" count="7" xr9:uid="{2136C318-4E5A-4405-AAB3-269E1CB29A20}">
      <tableStyleElement type="wholeTable" dxfId="88"/>
      <tableStyleElement type="headerRow" dxfId="87"/>
      <tableStyleElement type="totalRow" dxfId="86"/>
      <tableStyleElement type="firstColumn" dxfId="85"/>
      <tableStyleElement type="lastColumn" dxfId="84"/>
      <tableStyleElement type="firstTotalCell" dxfId="83"/>
      <tableStyleElement type="lastTotalCell" dxfId="82"/>
    </tableStyle>
    <tableStyle name="Cash Receipts 2" pivot="0" count="7" xr9:uid="{9B4E5B4A-2ABE-48E6-82F8-32B6FF4E3670}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TotalCell" dxfId="76"/>
      <tableStyleElement type="lastTotalCell" dxfId="75"/>
    </tableStyle>
    <tableStyle name="Cash Receipts 3" pivot="0" count="7" xr9:uid="{61E65428-D7A2-44C3-9439-C6E22175FA45}">
      <tableStyleElement type="wholeTable" dxfId="74"/>
      <tableStyleElement type="headerRow" dxfId="73"/>
      <tableStyleElement type="totalRow" dxfId="72"/>
      <tableStyleElement type="firstColumn" dxfId="71"/>
      <tableStyleElement type="lastColumn" dxfId="70"/>
      <tableStyleElement type="firstTotalCell" dxfId="69"/>
      <tableStyleElement type="lastTotalCell" dxfId="68"/>
    </tableStyle>
  </tableStyles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571501</xdr:colOff>
      <xdr:row>3</xdr:row>
      <xdr:rowOff>3066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F9482D2-E8FD-2468-17D3-6376EEDBA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8000" cy="567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1761309</xdr:colOff>
      <xdr:row>2</xdr:row>
      <xdr:rowOff>154729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3D58E60-C3BA-4C5A-A766-7D0CA43F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929" cy="572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10235</xdr:colOff>
      <xdr:row>0</xdr:row>
      <xdr:rowOff>29697</xdr:rowOff>
    </xdr:from>
    <xdr:to>
      <xdr:col>0</xdr:col>
      <xdr:colOff>1822226</xdr:colOff>
      <xdr:row>0</xdr:row>
      <xdr:rowOff>613673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DC3FD1C-1262-4996-BEB3-FDEB56EB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" y="29697"/>
          <a:ext cx="1810721" cy="582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85BFE73-44F7-44F0-8A95-5B166A7947EE}" name="CashReceipts" displayName="CashReceipts" ref="A9:R12" headerRowCount="0" totalsRowCount="1" headerRowDxfId="67" dataDxfId="66" totalsRowDxfId="65">
  <tableColumns count="18">
    <tableColumn id="1" xr3:uid="{669BE875-E352-47EF-80B8-9F51F717F70C}" name="Items" totalsRowLabel="In total" headerRowDxfId="64" totalsRowDxfId="63"/>
    <tableColumn id="17" xr3:uid="{115C186A-2672-4A98-9E21-ABCEAC4B2152}" name="Column2" headerRowDxfId="62" totalsRowDxfId="61"/>
    <tableColumn id="2" xr3:uid="{1B10B61C-A008-45AD-BFD6-8FDF49341F1D}" name="Period 0" totalsRowFunction="sum" totalsRowDxfId="60"/>
    <tableColumn id="3" xr3:uid="{F9B94CAA-EE24-407A-80E3-F43796908E81}" name="Period 1" totalsRowFunction="sum" totalsRowDxfId="59"/>
    <tableColumn id="4" xr3:uid="{0DFC3438-C39F-400B-82FA-0A0EBF4A46EC}" name="Period 2" totalsRowFunction="sum" totalsRowDxfId="58"/>
    <tableColumn id="5" xr3:uid="{6C372FED-C79B-4880-BBEA-31399BAECA42}" name="Period 3" totalsRowFunction="sum" totalsRowDxfId="57"/>
    <tableColumn id="6" xr3:uid="{2997AC84-9DAA-4125-B42A-5925FA2D3EFC}" name="Period 4" totalsRowFunction="sum" totalsRowDxfId="56"/>
    <tableColumn id="7" xr3:uid="{97EC2247-65A7-473B-92AD-A2ABC2778183}" name="Period 5" totalsRowFunction="sum" totalsRowDxfId="55"/>
    <tableColumn id="8" xr3:uid="{069E30C0-EC2B-4B3A-8C86-6C6F926E76BE}" name="Period 6" totalsRowFunction="sum" totalsRowDxfId="54"/>
    <tableColumn id="9" xr3:uid="{3EAAAE1C-3F76-41CA-8001-E0347B2FADF0}" name="Period 7" totalsRowFunction="sum" totalsRowDxfId="53"/>
    <tableColumn id="10" xr3:uid="{0455FAB7-F784-4797-8DAF-BC04ADC2451E}" name="Period 8" totalsRowFunction="sum" totalsRowDxfId="52"/>
    <tableColumn id="11" xr3:uid="{D4021E3F-824C-49B6-B773-1ACF4CBC1262}" name="Period 9" totalsRowFunction="sum" totalsRowDxfId="51"/>
    <tableColumn id="12" xr3:uid="{44682D3E-AF6B-415B-9E12-82E4E0CA22DC}" name="Period 10" totalsRowFunction="sum" totalsRowDxfId="50"/>
    <tableColumn id="13" xr3:uid="{04BDC859-9B86-469F-8492-AE1CD44E8E17}" name="Period 11" totalsRowFunction="sum" totalsRowDxfId="49"/>
    <tableColumn id="14" xr3:uid="{110CF543-6297-4C7A-8E10-5CF02A7565F7}" name="Period 12" totalsRowFunction="sum" totalsRowDxfId="48"/>
    <tableColumn id="18" xr3:uid="{62B68B1C-3B80-4AAB-B33E-57E61AF00D3D}" name="Column3" totalsRowDxfId="47"/>
    <tableColumn id="15" xr3:uid="{371D55C8-5463-481B-9F2C-D8566BE84335}" name="Total" totalsRowFunction="sum" totalsRowDxfId="46">
      <calculatedColumnFormula>SUM(CashReceipts[[#This Row],[Period 0]:[Period 12]])</calculatedColumnFormula>
    </tableColumn>
    <tableColumn id="16" xr3:uid="{0139DA1B-0E46-4C1B-A02A-71B1BFEE0C44}" name="Column1" dataDxfId="45" totalsRowDxfId="44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8A708C1-0CDA-48A9-A90A-C43BAB830F9E}" name="CashPaidOut" displayName="CashPaidOut" ref="A16:R40" headerRowCount="0" totalsRowCount="1" headerRowDxfId="43" dataDxfId="42" totalsRowDxfId="41">
  <tableColumns count="18">
    <tableColumn id="1" xr3:uid="{78506E17-DD9D-4A7D-9BA9-51052B684551}" name="Items" totalsRowLabel="Cash disbursement in total" headerRowDxfId="40" dataDxfId="39" totalsRowDxfId="38"/>
    <tableColumn id="17" xr3:uid="{D7F704F5-026C-4B87-B5F9-32099EE0249D}" name="Column2" headerRowDxfId="37" dataDxfId="36" totalsRowDxfId="35"/>
    <tableColumn id="2" xr3:uid="{179D58E0-35FC-4BFB-BE81-BB58C84E8FE9}" name="Period 0" totalsRowFunction="sum" dataDxfId="34" totalsRowDxfId="33"/>
    <tableColumn id="3" xr3:uid="{A92D2E5D-6FB9-43D3-A412-D535886FDE42}" name="Period 1" totalsRowFunction="sum" dataDxfId="32" totalsRowDxfId="31"/>
    <tableColumn id="4" xr3:uid="{92F9CC62-A99D-4F2C-A4F9-592F3400FA69}" name="Period 2" totalsRowFunction="sum" dataDxfId="30" totalsRowDxfId="29"/>
    <tableColumn id="5" xr3:uid="{673B50C4-6281-4569-8630-846814F2A01E}" name="Period 3" totalsRowFunction="sum" dataDxfId="28" totalsRowDxfId="27"/>
    <tableColumn id="6" xr3:uid="{75EFCBAF-9920-4AE2-80CE-335B397E2F16}" name="Period 4" totalsRowFunction="sum" dataDxfId="26" totalsRowDxfId="25"/>
    <tableColumn id="7" xr3:uid="{02B5A067-7D3C-4249-8AF1-966DC090EBB6}" name="Period 5" totalsRowFunction="sum" dataDxfId="24" totalsRowDxfId="23"/>
    <tableColumn id="8" xr3:uid="{6E441166-EEE2-4AAC-9046-305AF584C9B3}" name="Period 6" totalsRowFunction="sum" dataDxfId="22" totalsRowDxfId="21"/>
    <tableColumn id="9" xr3:uid="{B99CFE51-82EE-484A-AF34-0501B0E54E76}" name="Period 7" totalsRowFunction="sum" dataDxfId="20" totalsRowDxfId="19"/>
    <tableColumn id="10" xr3:uid="{510F2AC3-4294-4803-AFCD-79AE23441D59}" name="Period 8" totalsRowFunction="sum" dataDxfId="18" totalsRowDxfId="17"/>
    <tableColumn id="11" xr3:uid="{B0DDC8F4-4857-42BA-91E0-DD9D582CBE8A}" name="Period 9" totalsRowFunction="sum" dataDxfId="16" totalsRowDxfId="15"/>
    <tableColumn id="12" xr3:uid="{A894BCEF-D7CB-4FE0-99EC-063196023607}" name="Period 10" totalsRowFunction="sum" dataDxfId="14" totalsRowDxfId="13"/>
    <tableColumn id="13" xr3:uid="{F02AAE16-8B98-4573-A24A-8289A7B47FD8}" name="Period 11" totalsRowFunction="sum" dataDxfId="12" totalsRowDxfId="11"/>
    <tableColumn id="14" xr3:uid="{D7071644-2F0B-4AA8-A401-5D53E528FCCD}" name="Period 12" totalsRowFunction="sum" dataDxfId="10" totalsRowDxfId="9"/>
    <tableColumn id="18" xr3:uid="{FE10FF57-AA58-4EDE-8853-E5FF753C0462}" name="Column3" dataDxfId="8" totalsRowDxfId="7"/>
    <tableColumn id="15" xr3:uid="{94B5971F-C940-4B66-A8FD-41DF01BDCA1F}" name="Total" totalsRowFunction="sum" dataDxfId="6" totalsRowDxfId="5">
      <calculatedColumnFormula>SUM(CashPaidOut[[#This Row],[Period 0]:[Period 12]])</calculatedColumnFormula>
    </tableColumn>
    <tableColumn id="16" xr3:uid="{5007797D-F929-457D-BFA4-07FF60E9A537}" name="Column1" dataDxfId="4" totalsRowDxfId="3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1:P94"/>
  <sheetViews>
    <sheetView showGridLines="0" topLeftCell="A17" zoomScale="140" zoomScaleNormal="140" workbookViewId="0">
      <selection activeCell="G17" sqref="G17"/>
    </sheetView>
  </sheetViews>
  <sheetFormatPr defaultColWidth="8.7109375" defaultRowHeight="15" x14ac:dyDescent="0.25"/>
  <cols>
    <col min="3" max="3" width="16.28515625" customWidth="1"/>
    <col min="4" max="4" width="51.85546875" customWidth="1"/>
    <col min="6" max="6" width="1.42578125" customWidth="1"/>
    <col min="7" max="7" width="24.7109375" customWidth="1"/>
    <col min="15" max="15" width="9.42578125" customWidth="1"/>
  </cols>
  <sheetData>
    <row r="1" spans="1:16" x14ac:dyDescent="0.25">
      <c r="D1" s="175" t="s">
        <v>15</v>
      </c>
      <c r="E1" s="174"/>
    </row>
    <row r="4" spans="1:16" ht="18.75" x14ac:dyDescent="0.3">
      <c r="A4" s="170" t="s">
        <v>16</v>
      </c>
      <c r="B4" s="81"/>
      <c r="C4" s="81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12" t="s">
        <v>17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12" t="s">
        <v>18</v>
      </c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19</v>
      </c>
      <c r="B7" s="12"/>
      <c r="C7" s="12"/>
      <c r="D7" s="12"/>
      <c r="E7" s="12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A8" s="12" t="s">
        <v>20</v>
      </c>
      <c r="B8" s="12"/>
      <c r="C8" s="12"/>
      <c r="D8" s="12"/>
      <c r="E8" s="12"/>
      <c r="F8" s="12"/>
      <c r="G8" s="12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12" t="s">
        <v>21</v>
      </c>
      <c r="B9" s="12"/>
      <c r="C9" s="12"/>
      <c r="D9" s="12"/>
      <c r="E9" s="12"/>
      <c r="F9" s="12"/>
      <c r="G9" s="12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12" t="s">
        <v>22</v>
      </c>
      <c r="B10" s="12"/>
      <c r="C10" s="12"/>
      <c r="D10" s="12"/>
      <c r="E10" s="12"/>
      <c r="F10" s="12"/>
      <c r="G10" s="12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12"/>
      <c r="B11" s="12"/>
      <c r="C11" s="12"/>
      <c r="D11" s="12"/>
      <c r="E11" s="12"/>
      <c r="F11" s="12"/>
      <c r="G11" s="12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 thickBot="1" x14ac:dyDescent="0.3">
      <c r="A12" s="13" t="s">
        <v>23</v>
      </c>
      <c r="B12" s="13"/>
      <c r="C12" s="13"/>
      <c r="D12" s="282"/>
      <c r="E12" s="14" t="s">
        <v>1</v>
      </c>
      <c r="F12" s="12"/>
      <c r="G12" s="12"/>
      <c r="H12" s="23" t="s">
        <v>58</v>
      </c>
      <c r="I12" s="23"/>
      <c r="J12" s="23"/>
      <c r="K12" s="23"/>
      <c r="L12" s="10"/>
      <c r="M12" s="10"/>
      <c r="N12" s="10"/>
      <c r="O12" s="10"/>
      <c r="P12" s="10"/>
    </row>
    <row r="13" spans="1:16" x14ac:dyDescent="0.25">
      <c r="A13" s="12" t="s">
        <v>24</v>
      </c>
      <c r="B13" s="12"/>
      <c r="C13" s="12"/>
      <c r="D13" s="12" t="s">
        <v>25</v>
      </c>
      <c r="E13" s="15"/>
      <c r="F13" s="12"/>
      <c r="G13" s="12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12"/>
      <c r="B14" s="12"/>
      <c r="C14" s="12"/>
      <c r="D14" s="12" t="s">
        <v>26</v>
      </c>
      <c r="E14" s="204"/>
      <c r="G14" s="207" t="s">
        <v>254</v>
      </c>
      <c r="H14" s="208"/>
      <c r="I14" s="208"/>
      <c r="J14" s="208"/>
      <c r="K14" s="208"/>
      <c r="L14" s="208"/>
      <c r="M14" s="208"/>
      <c r="N14" s="208"/>
      <c r="O14" s="209"/>
      <c r="P14" s="10"/>
    </row>
    <row r="15" spans="1:16" x14ac:dyDescent="0.25">
      <c r="A15" s="12"/>
      <c r="B15" s="12"/>
      <c r="C15" s="12"/>
      <c r="D15" s="12" t="s">
        <v>27</v>
      </c>
      <c r="E15" s="16"/>
      <c r="G15" s="210" t="s">
        <v>59</v>
      </c>
      <c r="H15" s="211"/>
      <c r="I15" s="211"/>
      <c r="J15" s="211"/>
      <c r="K15" s="211"/>
      <c r="L15" s="211"/>
      <c r="M15" s="211"/>
      <c r="N15" s="211"/>
      <c r="O15" s="212"/>
      <c r="P15" s="10"/>
    </row>
    <row r="16" spans="1:16" x14ac:dyDescent="0.25">
      <c r="A16" s="12"/>
      <c r="B16" s="12"/>
      <c r="C16" s="12"/>
      <c r="D16" s="12" t="s">
        <v>28</v>
      </c>
      <c r="E16" s="204"/>
      <c r="G16" s="207" t="s">
        <v>60</v>
      </c>
      <c r="H16" s="208"/>
      <c r="I16" s="208"/>
      <c r="J16" s="208"/>
      <c r="K16" s="208"/>
      <c r="L16" s="208"/>
      <c r="M16" s="208"/>
      <c r="N16" s="208"/>
      <c r="O16" s="209"/>
      <c r="P16" s="10"/>
    </row>
    <row r="17" spans="1:16" x14ac:dyDescent="0.25">
      <c r="A17" s="12"/>
      <c r="B17" s="12"/>
      <c r="C17" s="12"/>
      <c r="D17" s="12" t="s">
        <v>29</v>
      </c>
      <c r="E17" s="16"/>
      <c r="G17" s="213" t="s">
        <v>61</v>
      </c>
      <c r="H17" s="206"/>
      <c r="I17" s="206"/>
      <c r="J17" s="206"/>
      <c r="K17" s="206"/>
      <c r="L17" s="206"/>
      <c r="M17" s="206"/>
      <c r="N17" s="206"/>
      <c r="O17" s="214"/>
      <c r="P17" s="10"/>
    </row>
    <row r="18" spans="1:16" x14ac:dyDescent="0.25">
      <c r="A18" s="12"/>
      <c r="B18" s="12"/>
      <c r="C18" s="12"/>
      <c r="D18" s="12" t="s">
        <v>30</v>
      </c>
      <c r="E18" s="16"/>
      <c r="G18" s="210" t="s">
        <v>62</v>
      </c>
      <c r="H18" s="211"/>
      <c r="I18" s="211"/>
      <c r="J18" s="211"/>
      <c r="K18" s="211"/>
      <c r="L18" s="211"/>
      <c r="M18" s="211"/>
      <c r="N18" s="211"/>
      <c r="O18" s="212"/>
      <c r="P18" s="10"/>
    </row>
    <row r="19" spans="1:16" x14ac:dyDescent="0.25">
      <c r="A19" s="12"/>
      <c r="B19" s="12"/>
      <c r="C19" s="12"/>
      <c r="D19" s="12" t="s">
        <v>31</v>
      </c>
      <c r="E19" s="16"/>
      <c r="F19" s="12"/>
      <c r="G19" s="12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2"/>
      <c r="B20" s="12"/>
      <c r="C20" s="12"/>
      <c r="D20" s="12" t="s">
        <v>32</v>
      </c>
      <c r="E20" s="16"/>
      <c r="F20" s="12"/>
      <c r="G20" s="12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12"/>
      <c r="B21" s="12"/>
      <c r="C21" s="12"/>
      <c r="D21" s="12" t="s">
        <v>33</v>
      </c>
      <c r="E21" s="16"/>
      <c r="F21" s="12"/>
      <c r="G21" s="12" t="s">
        <v>11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12"/>
      <c r="B22" s="12"/>
      <c r="C22" s="12"/>
      <c r="D22" s="12" t="s">
        <v>34</v>
      </c>
      <c r="E22" s="16"/>
      <c r="F22" s="12"/>
      <c r="G22" s="12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12" t="s">
        <v>35</v>
      </c>
      <c r="B23" s="12"/>
      <c r="C23" s="12"/>
      <c r="D23" s="12" t="s">
        <v>36</v>
      </c>
      <c r="E23" s="16"/>
      <c r="F23" s="12"/>
      <c r="G23" s="207" t="s">
        <v>63</v>
      </c>
      <c r="H23" s="208"/>
      <c r="I23" s="208"/>
      <c r="J23" s="208"/>
      <c r="K23" s="208"/>
      <c r="L23" s="208"/>
      <c r="M23" s="208"/>
      <c r="N23" s="208"/>
      <c r="O23" s="209"/>
      <c r="P23" s="10"/>
    </row>
    <row r="24" spans="1:16" x14ac:dyDescent="0.25">
      <c r="A24" s="12"/>
      <c r="B24" s="12"/>
      <c r="C24" s="12"/>
      <c r="D24" s="12" t="s">
        <v>37</v>
      </c>
      <c r="E24" s="204"/>
      <c r="F24" s="12"/>
      <c r="G24" s="213" t="s">
        <v>64</v>
      </c>
      <c r="H24" s="206"/>
      <c r="I24" s="206"/>
      <c r="J24" s="206"/>
      <c r="K24" s="206"/>
      <c r="L24" s="206"/>
      <c r="M24" s="206"/>
      <c r="N24" s="206"/>
      <c r="O24" s="214"/>
      <c r="P24" s="10"/>
    </row>
    <row r="25" spans="1:16" x14ac:dyDescent="0.25">
      <c r="A25" s="12"/>
      <c r="B25" s="12"/>
      <c r="C25" s="12"/>
      <c r="D25" s="12" t="s">
        <v>38</v>
      </c>
      <c r="E25" s="16"/>
      <c r="F25" s="12"/>
      <c r="G25" s="210" t="s">
        <v>65</v>
      </c>
      <c r="H25" s="211"/>
      <c r="I25" s="211"/>
      <c r="J25" s="211"/>
      <c r="K25" s="211"/>
      <c r="L25" s="211"/>
      <c r="M25" s="211"/>
      <c r="N25" s="211"/>
      <c r="O25" s="212"/>
      <c r="P25" s="10"/>
    </row>
    <row r="26" spans="1:16" x14ac:dyDescent="0.25">
      <c r="A26" s="12"/>
      <c r="B26" s="12"/>
      <c r="C26" s="12"/>
      <c r="D26" s="12" t="s">
        <v>39</v>
      </c>
      <c r="E26" s="204"/>
      <c r="F26" s="12"/>
      <c r="G26" s="207" t="s">
        <v>66</v>
      </c>
      <c r="H26" s="208"/>
      <c r="I26" s="208"/>
      <c r="J26" s="208"/>
      <c r="K26" s="208"/>
      <c r="L26" s="208"/>
      <c r="M26" s="208"/>
      <c r="N26" s="208"/>
      <c r="O26" s="209"/>
      <c r="P26" s="10"/>
    </row>
    <row r="27" spans="1:16" x14ac:dyDescent="0.25">
      <c r="A27" s="12"/>
      <c r="B27" s="12"/>
      <c r="C27" s="12"/>
      <c r="D27" s="12" t="s">
        <v>40</v>
      </c>
      <c r="E27" s="16"/>
      <c r="F27" s="12"/>
      <c r="G27" s="210" t="s">
        <v>67</v>
      </c>
      <c r="H27" s="211"/>
      <c r="I27" s="211"/>
      <c r="J27" s="211"/>
      <c r="K27" s="211"/>
      <c r="L27" s="211"/>
      <c r="M27" s="211"/>
      <c r="N27" s="211"/>
      <c r="O27" s="212"/>
      <c r="P27" s="10"/>
    </row>
    <row r="28" spans="1:16" x14ac:dyDescent="0.25">
      <c r="A28" s="12"/>
      <c r="B28" s="12"/>
      <c r="C28" s="12"/>
      <c r="D28" s="12" t="s">
        <v>41</v>
      </c>
      <c r="E28" s="16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5">
      <c r="A29" s="12" t="s">
        <v>42</v>
      </c>
      <c r="B29" s="12"/>
      <c r="C29" s="12"/>
      <c r="D29" s="12" t="s">
        <v>43</v>
      </c>
      <c r="E29" s="16"/>
      <c r="F29" s="12"/>
      <c r="G29" s="12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75" thickBot="1" x14ac:dyDescent="0.3">
      <c r="A30" s="17"/>
      <c r="B30" s="17"/>
      <c r="C30" s="17"/>
      <c r="D30" s="17" t="s">
        <v>44</v>
      </c>
      <c r="E30" s="18"/>
      <c r="F30" s="12"/>
      <c r="G30" s="12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.75" thickBot="1" x14ac:dyDescent="0.3">
      <c r="A31" s="13" t="s">
        <v>45</v>
      </c>
      <c r="B31" s="282"/>
      <c r="C31" s="282"/>
      <c r="D31" s="282"/>
      <c r="E31" s="283">
        <f>SUM(E13:E30)</f>
        <v>0</v>
      </c>
      <c r="F31" s="12"/>
      <c r="G31" s="12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12"/>
      <c r="B32" s="12"/>
      <c r="C32" s="12"/>
      <c r="D32" s="12"/>
      <c r="E32" s="12"/>
      <c r="F32" s="12"/>
      <c r="G32" s="12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.75" thickBot="1" x14ac:dyDescent="0.3">
      <c r="A33" s="13" t="s">
        <v>46</v>
      </c>
      <c r="B33" s="13"/>
      <c r="C33" s="282"/>
      <c r="D33" s="282"/>
      <c r="E33" s="284" t="s">
        <v>1</v>
      </c>
      <c r="F33" s="12"/>
      <c r="G33" s="12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12" t="s">
        <v>47</v>
      </c>
      <c r="B34" s="12"/>
      <c r="C34" s="12"/>
      <c r="D34" s="12" t="s">
        <v>48</v>
      </c>
      <c r="E34" s="15">
        <f xml:space="preserve"> E16</f>
        <v>0</v>
      </c>
      <c r="F34" s="12"/>
      <c r="G34" s="12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2"/>
      <c r="B35" s="12"/>
      <c r="C35" s="12"/>
      <c r="D35" s="12" t="s">
        <v>49</v>
      </c>
      <c r="E35" s="16"/>
      <c r="F35" s="12"/>
      <c r="G35" s="12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5">
      <c r="A36" s="12"/>
      <c r="B36" s="12"/>
      <c r="C36" s="12"/>
      <c r="D36" s="12" t="s">
        <v>50</v>
      </c>
      <c r="E36" s="16"/>
      <c r="F36" s="12"/>
      <c r="G36" s="12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2"/>
      <c r="B37" s="12"/>
      <c r="C37" s="12"/>
      <c r="D37" s="12"/>
      <c r="E37" s="16"/>
      <c r="F37" s="12"/>
      <c r="G37" s="12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2" t="s">
        <v>51</v>
      </c>
      <c r="B38" s="12"/>
      <c r="C38" s="12"/>
      <c r="D38" s="12" t="s">
        <v>52</v>
      </c>
      <c r="E38" s="16"/>
      <c r="F38" s="12"/>
      <c r="G38" s="12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5">
      <c r="A39" s="12"/>
      <c r="B39" s="12"/>
      <c r="C39" s="12"/>
      <c r="D39" s="12" t="s">
        <v>7</v>
      </c>
      <c r="E39" s="16"/>
      <c r="F39" s="12"/>
      <c r="G39" s="12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5">
      <c r="A40" s="12"/>
      <c r="B40" s="12"/>
      <c r="C40" s="12"/>
      <c r="D40" s="12" t="s">
        <v>53</v>
      </c>
      <c r="E40" s="16"/>
      <c r="F40" s="12"/>
      <c r="G40" s="12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.75" thickBot="1" x14ac:dyDescent="0.3">
      <c r="A41" s="17"/>
      <c r="B41" s="17"/>
      <c r="C41" s="17"/>
      <c r="D41" s="17" t="s">
        <v>54</v>
      </c>
      <c r="E41" s="18"/>
      <c r="F41" s="12"/>
      <c r="G41" s="12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.75" thickBot="1" x14ac:dyDescent="0.3">
      <c r="A42" s="13" t="s">
        <v>55</v>
      </c>
      <c r="B42" s="13"/>
      <c r="C42" s="282"/>
      <c r="D42" s="282"/>
      <c r="E42" s="283">
        <f>SUM(E34:E41)</f>
        <v>0</v>
      </c>
      <c r="F42" s="12"/>
      <c r="G42" s="12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5">
      <c r="A43" s="11"/>
      <c r="B43" s="11"/>
      <c r="C43" s="11"/>
      <c r="D43" s="11"/>
      <c r="E43" s="20"/>
      <c r="F43" s="12"/>
      <c r="G43" s="12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 thickBot="1" x14ac:dyDescent="0.3">
      <c r="A44" s="12" t="s">
        <v>56</v>
      </c>
      <c r="B44" s="12"/>
      <c r="C44" s="12"/>
      <c r="D44" s="12"/>
      <c r="E44" s="21"/>
      <c r="F44" s="12"/>
      <c r="G44" s="12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5.75" thickBot="1" x14ac:dyDescent="0.3">
      <c r="A45" s="12"/>
      <c r="B45" s="12"/>
      <c r="C45" s="12"/>
      <c r="D45" s="19" t="s">
        <v>57</v>
      </c>
      <c r="E45" s="205">
        <f xml:space="preserve"> E42-E31</f>
        <v>0</v>
      </c>
      <c r="G45" s="215" t="s">
        <v>68</v>
      </c>
      <c r="H45" s="216"/>
      <c r="I45" s="208"/>
      <c r="J45" s="208"/>
      <c r="K45" s="208"/>
      <c r="L45" s="208"/>
      <c r="M45" s="208"/>
      <c r="N45" s="208"/>
      <c r="O45" s="209"/>
      <c r="P45" s="10"/>
    </row>
    <row r="46" spans="1:16" x14ac:dyDescent="0.25">
      <c r="A46" s="22" t="s">
        <v>13</v>
      </c>
      <c r="B46" s="22"/>
      <c r="C46" s="12"/>
      <c r="D46" s="12"/>
      <c r="E46" s="12"/>
      <c r="G46" s="217" t="s">
        <v>69</v>
      </c>
      <c r="H46" s="218"/>
      <c r="I46" s="206"/>
      <c r="J46" s="206"/>
      <c r="K46" s="206"/>
      <c r="L46" s="206"/>
      <c r="M46" s="206"/>
      <c r="N46" s="206"/>
      <c r="O46" s="214"/>
      <c r="P46" s="10"/>
    </row>
    <row r="47" spans="1:16" x14ac:dyDescent="0.25">
      <c r="A47" s="12"/>
      <c r="B47" s="12"/>
      <c r="C47" s="12"/>
      <c r="D47" s="12"/>
      <c r="E47" s="12"/>
      <c r="G47" s="219" t="s">
        <v>70</v>
      </c>
      <c r="H47" s="220"/>
      <c r="I47" s="211"/>
      <c r="J47" s="211"/>
      <c r="K47" s="211"/>
      <c r="L47" s="211"/>
      <c r="M47" s="211"/>
      <c r="N47" s="211"/>
      <c r="O47" s="212"/>
      <c r="P47" s="10"/>
    </row>
    <row r="48" spans="1:16" x14ac:dyDescent="0.25">
      <c r="A48" s="12"/>
      <c r="B48" s="12"/>
      <c r="C48" s="12"/>
      <c r="D48" s="12"/>
      <c r="E48" s="12"/>
      <c r="F48" s="12"/>
      <c r="G48" s="12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5">
      <c r="A49" s="12"/>
      <c r="B49" s="12"/>
      <c r="C49" s="12"/>
      <c r="D49" s="12"/>
      <c r="E49" s="12"/>
      <c r="F49" s="12"/>
      <c r="G49" s="12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5">
      <c r="A50" s="2"/>
      <c r="B50" s="2"/>
      <c r="C50" s="2"/>
      <c r="D50" s="2"/>
      <c r="E50" s="2"/>
      <c r="F50" s="2"/>
      <c r="G50" s="2"/>
    </row>
    <row r="51" spans="1:16" x14ac:dyDescent="0.25">
      <c r="A51" s="2"/>
      <c r="B51" s="2"/>
      <c r="C51" s="2"/>
      <c r="D51" s="2"/>
      <c r="E51" s="2"/>
      <c r="F51" s="2"/>
      <c r="G51" s="2"/>
    </row>
    <row r="52" spans="1:16" x14ac:dyDescent="0.25">
      <c r="A52" s="2"/>
      <c r="B52" s="2"/>
      <c r="C52" s="2"/>
      <c r="D52" s="2"/>
      <c r="E52" s="2"/>
      <c r="F52" s="2"/>
      <c r="G52" s="2"/>
    </row>
    <row r="53" spans="1:16" x14ac:dyDescent="0.25">
      <c r="A53" s="2"/>
      <c r="B53" s="2"/>
      <c r="C53" s="2"/>
      <c r="D53" s="2"/>
      <c r="E53" s="2"/>
      <c r="F53" s="2"/>
      <c r="G53" s="2"/>
    </row>
    <row r="54" spans="1:16" x14ac:dyDescent="0.25">
      <c r="A54" s="2"/>
      <c r="B54" s="2"/>
      <c r="C54" s="2"/>
      <c r="D54" s="2"/>
      <c r="E54" s="2"/>
      <c r="F54" s="2"/>
      <c r="G54" s="2"/>
    </row>
    <row r="55" spans="1:16" x14ac:dyDescent="0.25">
      <c r="A55" s="2"/>
      <c r="B55" s="2"/>
      <c r="C55" s="2"/>
      <c r="D55" s="2"/>
      <c r="E55" s="2"/>
      <c r="F55" s="2"/>
      <c r="G55" s="2"/>
    </row>
    <row r="56" spans="1:16" x14ac:dyDescent="0.25">
      <c r="A56" s="2"/>
      <c r="B56" s="2"/>
      <c r="C56" s="2"/>
      <c r="D56" s="2"/>
      <c r="E56" s="2"/>
      <c r="F56" s="2"/>
      <c r="G56" s="2"/>
    </row>
    <row r="57" spans="1:16" x14ac:dyDescent="0.25">
      <c r="A57" s="2"/>
      <c r="B57" s="2"/>
      <c r="C57" s="2"/>
      <c r="D57" s="2"/>
      <c r="E57" s="2"/>
      <c r="F57" s="2"/>
      <c r="G57" s="2"/>
    </row>
    <row r="58" spans="1:16" x14ac:dyDescent="0.25">
      <c r="A58" s="2"/>
      <c r="B58" s="2"/>
      <c r="C58" s="2"/>
      <c r="D58" s="2"/>
      <c r="E58" s="2"/>
      <c r="F58" s="2"/>
      <c r="G58" s="2"/>
    </row>
    <row r="59" spans="1:16" x14ac:dyDescent="0.25">
      <c r="A59" s="2"/>
      <c r="B59" s="2"/>
      <c r="C59" s="2"/>
      <c r="D59" s="2"/>
      <c r="E59" s="2"/>
      <c r="F59" s="2"/>
      <c r="G59" s="2"/>
    </row>
    <row r="60" spans="1:16" x14ac:dyDescent="0.25">
      <c r="A60" s="2"/>
      <c r="B60" s="2"/>
      <c r="C60" s="2"/>
      <c r="D60" s="2"/>
      <c r="E60" s="2"/>
      <c r="F60" s="2"/>
      <c r="G60" s="2"/>
    </row>
    <row r="61" spans="1:16" x14ac:dyDescent="0.25">
      <c r="A61" s="2"/>
      <c r="B61" s="2"/>
      <c r="C61" s="2"/>
      <c r="D61" s="2"/>
      <c r="E61" s="2"/>
      <c r="F61" s="2"/>
      <c r="G61" s="2"/>
    </row>
    <row r="62" spans="1:16" x14ac:dyDescent="0.25">
      <c r="A62" s="2"/>
      <c r="B62" s="2"/>
      <c r="C62" s="2"/>
      <c r="D62" s="2"/>
      <c r="E62" s="2"/>
      <c r="F62" s="2"/>
      <c r="G62" s="2"/>
    </row>
    <row r="63" spans="1:16" x14ac:dyDescent="0.25">
      <c r="A63" s="2"/>
      <c r="B63" s="2"/>
      <c r="C63" s="2"/>
      <c r="D63" s="2"/>
      <c r="E63" s="2"/>
      <c r="F63" s="2"/>
      <c r="G63" s="2"/>
    </row>
    <row r="64" spans="1:16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X93"/>
  <sheetViews>
    <sheetView showGridLines="0" tabSelected="1" topLeftCell="A57" zoomScale="140" zoomScaleNormal="140" workbookViewId="0">
      <selection activeCell="D81" sqref="D81"/>
    </sheetView>
  </sheetViews>
  <sheetFormatPr defaultColWidth="8.7109375" defaultRowHeight="15" x14ac:dyDescent="0.25"/>
  <cols>
    <col min="1" max="1" width="66.140625" customWidth="1"/>
    <col min="2" max="2" width="10" hidden="1" customWidth="1"/>
    <col min="3" max="3" width="10.140625" hidden="1" customWidth="1"/>
    <col min="4" max="4" width="10" customWidth="1"/>
    <col min="5" max="5" width="11.7109375" customWidth="1"/>
    <col min="6" max="6" width="4.42578125" customWidth="1"/>
    <col min="11" max="11" width="34.85546875" customWidth="1"/>
    <col min="12" max="12" width="8.85546875" customWidth="1"/>
    <col min="13" max="13" width="3.7109375" customWidth="1"/>
    <col min="14" max="15" width="1.28515625" customWidth="1"/>
    <col min="16" max="16" width="1.42578125" customWidth="1"/>
    <col min="17" max="17" width="40.85546875" customWidth="1"/>
    <col min="18" max="18" width="15" customWidth="1"/>
    <col min="19" max="19" width="15.42578125" customWidth="1"/>
    <col min="20" max="20" width="15.5703125" customWidth="1"/>
  </cols>
  <sheetData>
    <row r="1" spans="1:24" ht="18.75" x14ac:dyDescent="0.3">
      <c r="B1" s="158"/>
      <c r="C1" s="158"/>
      <c r="D1" s="17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80" t="s">
        <v>155</v>
      </c>
      <c r="R1" s="80"/>
      <c r="S1" s="23"/>
      <c r="T1" s="10"/>
      <c r="U1" s="10"/>
      <c r="V1" s="10"/>
      <c r="W1" s="10"/>
      <c r="X1" s="10"/>
    </row>
    <row r="2" spans="1:24" ht="15.75" thickBot="1" x14ac:dyDescent="0.3">
      <c r="B2" s="10"/>
      <c r="C2" s="10"/>
      <c r="D2" s="17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42" t="s">
        <v>156</v>
      </c>
      <c r="S3" s="243"/>
      <c r="T3" s="244"/>
      <c r="U3" s="10"/>
      <c r="V3" s="10"/>
      <c r="W3" s="10"/>
      <c r="X3" s="10"/>
    </row>
    <row r="4" spans="1:24" ht="19.5" thickBot="1" x14ac:dyDescent="0.35">
      <c r="A4" s="171" t="s">
        <v>71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45" t="s">
        <v>157</v>
      </c>
      <c r="S4" s="246"/>
      <c r="T4" s="247"/>
      <c r="U4" s="10"/>
      <c r="V4" s="10"/>
      <c r="W4" s="10"/>
      <c r="X4" s="10"/>
    </row>
    <row r="5" spans="1:24" ht="31.15" customHeight="1" thickBot="1" x14ac:dyDescent="0.3">
      <c r="A5" s="10" t="s">
        <v>72</v>
      </c>
      <c r="B5" s="320" t="s">
        <v>12</v>
      </c>
      <c r="C5" s="321"/>
      <c r="D5" s="318" t="s">
        <v>74</v>
      </c>
      <c r="E5" s="319"/>
      <c r="F5" s="10"/>
      <c r="G5" s="10"/>
      <c r="H5" s="165" t="s">
        <v>58</v>
      </c>
      <c r="I5" s="165"/>
      <c r="J5" s="165"/>
      <c r="K5" s="165"/>
      <c r="L5" s="10"/>
      <c r="M5" s="10"/>
      <c r="N5" s="10"/>
      <c r="O5" s="10"/>
      <c r="P5" s="10"/>
      <c r="Q5" s="10"/>
      <c r="R5" s="24" t="s">
        <v>158</v>
      </c>
      <c r="S5" s="25" t="s">
        <v>159</v>
      </c>
      <c r="T5" s="26" t="s">
        <v>160</v>
      </c>
      <c r="U5" s="10"/>
      <c r="V5" s="10"/>
      <c r="W5" s="10"/>
      <c r="X5" s="10"/>
    </row>
    <row r="6" spans="1:24" ht="45" customHeight="1" thickBot="1" x14ac:dyDescent="0.3">
      <c r="A6" s="28" t="s">
        <v>73</v>
      </c>
      <c r="B6" s="27" t="s">
        <v>9</v>
      </c>
      <c r="C6" s="164">
        <v>6</v>
      </c>
      <c r="D6" s="253" t="s">
        <v>75</v>
      </c>
      <c r="E6" s="254" t="s">
        <v>76</v>
      </c>
      <c r="F6" s="10"/>
      <c r="G6" s="10"/>
      <c r="H6" s="10"/>
      <c r="I6" s="10"/>
      <c r="J6" s="10"/>
      <c r="K6" s="10"/>
      <c r="L6" s="10"/>
      <c r="M6" s="28"/>
      <c r="N6" s="28"/>
      <c r="O6" s="28"/>
      <c r="P6" s="28"/>
      <c r="Q6" s="10"/>
      <c r="R6" s="29" t="s">
        <v>161</v>
      </c>
      <c r="S6" s="249">
        <v>15</v>
      </c>
      <c r="T6" s="250">
        <v>10</v>
      </c>
      <c r="U6" s="10"/>
      <c r="V6" s="10"/>
      <c r="W6" s="10"/>
      <c r="X6" s="10"/>
    </row>
    <row r="7" spans="1:24" ht="15.75" thickBot="1" x14ac:dyDescent="0.3">
      <c r="A7" s="23" t="s">
        <v>77</v>
      </c>
      <c r="B7" s="30"/>
      <c r="C7" s="31">
        <f xml:space="preserve"> B7*C6</f>
        <v>0</v>
      </c>
      <c r="D7" s="32"/>
      <c r="E7" s="31">
        <f xml:space="preserve"> D7*12</f>
        <v>0</v>
      </c>
      <c r="F7" s="10" t="s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10"/>
      <c r="R7" s="33" t="s">
        <v>162</v>
      </c>
      <c r="S7" s="251">
        <v>5</v>
      </c>
      <c r="T7" s="252">
        <v>5</v>
      </c>
      <c r="U7" s="10"/>
      <c r="V7" s="10"/>
      <c r="W7" s="10"/>
      <c r="X7" s="10"/>
    </row>
    <row r="8" spans="1:24" x14ac:dyDescent="0.25">
      <c r="A8" s="10" t="s">
        <v>78</v>
      </c>
      <c r="B8" s="34"/>
      <c r="C8" s="31">
        <f xml:space="preserve"> B8*C6</f>
        <v>0</v>
      </c>
      <c r="D8" s="35"/>
      <c r="E8" s="36">
        <f xml:space="preserve"> D8*12</f>
        <v>0</v>
      </c>
      <c r="F8" s="10" t="s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255" t="s">
        <v>79</v>
      </c>
      <c r="B9" s="256">
        <f>SUM(B7:B8)</f>
        <v>0</v>
      </c>
      <c r="C9" s="257">
        <f>SUM(C7:C8)</f>
        <v>0</v>
      </c>
      <c r="D9" s="258">
        <f xml:space="preserve"> D7+D8</f>
        <v>0</v>
      </c>
      <c r="E9" s="257">
        <f t="shared" ref="E9:E12" si="0" xml:space="preserve"> D9*12</f>
        <v>0</v>
      </c>
      <c r="F9" s="10" t="s">
        <v>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thickBot="1" x14ac:dyDescent="0.3">
      <c r="A10" s="10" t="s">
        <v>80</v>
      </c>
      <c r="B10" s="34"/>
      <c r="C10" s="36">
        <f xml:space="preserve"> B10*C6</f>
        <v>0</v>
      </c>
      <c r="D10" s="35"/>
      <c r="E10" s="36">
        <f t="shared" si="0"/>
        <v>0</v>
      </c>
      <c r="F10" s="10" t="s">
        <v>2</v>
      </c>
      <c r="G10" s="221" t="s">
        <v>143</v>
      </c>
      <c r="H10" s="222"/>
      <c r="I10" s="222"/>
      <c r="J10" s="222"/>
      <c r="K10" s="222"/>
      <c r="L10" s="223"/>
      <c r="M10" s="10"/>
      <c r="N10" s="10"/>
      <c r="O10" s="10"/>
      <c r="P10" s="10"/>
      <c r="Q10" s="23"/>
      <c r="R10" s="10"/>
      <c r="S10" s="10"/>
      <c r="T10" s="10"/>
      <c r="U10" s="10"/>
      <c r="V10" s="10"/>
      <c r="W10" s="10"/>
      <c r="X10" s="10"/>
    </row>
    <row r="11" spans="1:24" ht="15.75" thickBot="1" x14ac:dyDescent="0.3">
      <c r="A11" s="255" t="s">
        <v>81</v>
      </c>
      <c r="B11" s="256">
        <f>SUM(B9:B10)</f>
        <v>0</v>
      </c>
      <c r="C11" s="257">
        <f>SUM(C9:C10)</f>
        <v>0</v>
      </c>
      <c r="D11" s="258">
        <f xml:space="preserve"> D9+D10</f>
        <v>0</v>
      </c>
      <c r="E11" s="257">
        <f t="shared" si="0"/>
        <v>0</v>
      </c>
      <c r="F11" s="10" t="s">
        <v>3</v>
      </c>
      <c r="G11" s="224" t="s">
        <v>144</v>
      </c>
      <c r="H11" s="225"/>
      <c r="I11" s="225"/>
      <c r="J11" s="225"/>
      <c r="K11" s="225"/>
      <c r="L11" s="226"/>
      <c r="M11" s="10"/>
      <c r="N11" s="10"/>
      <c r="O11" s="10"/>
      <c r="P11" s="10"/>
      <c r="Q11" s="37" t="s">
        <v>163</v>
      </c>
      <c r="R11" s="38" t="s">
        <v>164</v>
      </c>
      <c r="S11" s="38" t="s">
        <v>165</v>
      </c>
      <c r="T11" s="39" t="s">
        <v>166</v>
      </c>
      <c r="U11" s="10"/>
      <c r="V11" s="10"/>
      <c r="W11" s="10"/>
      <c r="X11" s="10"/>
    </row>
    <row r="12" spans="1:24" ht="15.75" thickBot="1" x14ac:dyDescent="0.3">
      <c r="A12" s="10" t="s">
        <v>82</v>
      </c>
      <c r="B12" s="40"/>
      <c r="C12" s="41">
        <f xml:space="preserve"> B12*C6</f>
        <v>0</v>
      </c>
      <c r="D12" s="42"/>
      <c r="E12" s="41">
        <f t="shared" si="0"/>
        <v>0</v>
      </c>
      <c r="F12" s="10" t="s">
        <v>2</v>
      </c>
      <c r="G12" s="227" t="s">
        <v>145</v>
      </c>
      <c r="H12" s="228"/>
      <c r="I12" s="228"/>
      <c r="J12" s="228"/>
      <c r="K12" s="228"/>
      <c r="L12" s="229"/>
      <c r="M12" s="10"/>
      <c r="N12" s="10"/>
      <c r="O12" s="10"/>
      <c r="P12" s="10"/>
      <c r="Q12" s="43" t="s">
        <v>167</v>
      </c>
      <c r="R12" s="44">
        <f xml:space="preserve"> E40</f>
        <v>0</v>
      </c>
      <c r="S12" s="44">
        <f xml:space="preserve"> S14+S13</f>
        <v>0</v>
      </c>
      <c r="T12" s="45">
        <f xml:space="preserve"> T14+T13</f>
        <v>0</v>
      </c>
      <c r="U12" s="10"/>
      <c r="V12" s="10"/>
      <c r="W12" s="10"/>
      <c r="X12" s="10"/>
    </row>
    <row r="13" spans="1:24" ht="15.75" thickBot="1" x14ac:dyDescent="0.3">
      <c r="A13" s="259" t="s">
        <v>83</v>
      </c>
      <c r="B13" s="260">
        <f>SUM(B11:B12)</f>
        <v>0</v>
      </c>
      <c r="C13" s="261">
        <f>SUM(C11:C12)</f>
        <v>0</v>
      </c>
      <c r="D13" s="262">
        <f xml:space="preserve"> D11+D12</f>
        <v>0</v>
      </c>
      <c r="E13" s="261">
        <f xml:space="preserve"> E11+E12</f>
        <v>0</v>
      </c>
      <c r="F13" s="10" t="s"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6" t="s">
        <v>168</v>
      </c>
      <c r="R13" s="47">
        <f xml:space="preserve"> E39</f>
        <v>0</v>
      </c>
      <c r="S13" s="47">
        <f xml:space="preserve"> S14*0.24</f>
        <v>0</v>
      </c>
      <c r="T13" s="48">
        <f xml:space="preserve"> T14*0.24</f>
        <v>0</v>
      </c>
      <c r="U13" s="10"/>
      <c r="V13" s="10"/>
      <c r="W13" s="10"/>
      <c r="X13" s="10"/>
    </row>
    <row r="14" spans="1:24" ht="15.75" thickBot="1" x14ac:dyDescent="0.3">
      <c r="A14" s="10"/>
      <c r="B14" s="49"/>
      <c r="C14" s="49"/>
      <c r="D14" s="49"/>
      <c r="E14" s="4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7" t="s">
        <v>169</v>
      </c>
      <c r="R14" s="277">
        <f xml:space="preserve"> R12-R13</f>
        <v>0</v>
      </c>
      <c r="S14" s="277">
        <f xml:space="preserve"> R14+(R14/100*S6)</f>
        <v>0</v>
      </c>
      <c r="T14" s="278">
        <f xml:space="preserve"> S14+(S14/100*T6)</f>
        <v>0</v>
      </c>
      <c r="U14" s="10"/>
      <c r="V14" s="10"/>
      <c r="W14" s="10"/>
      <c r="X14" s="10"/>
    </row>
    <row r="15" spans="1:24" ht="15.75" thickBot="1" x14ac:dyDescent="0.3">
      <c r="A15" s="50" t="s">
        <v>84</v>
      </c>
      <c r="B15" s="51"/>
      <c r="C15" s="51"/>
      <c r="D15" s="49"/>
      <c r="E15" s="4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3" t="s">
        <v>170</v>
      </c>
      <c r="R15" s="44">
        <f xml:space="preserve"> E37</f>
        <v>0</v>
      </c>
      <c r="S15" s="44">
        <f xml:space="preserve"> R15+(R15/100*S7)</f>
        <v>0</v>
      </c>
      <c r="T15" s="45">
        <f xml:space="preserve"> S15+(S15/100*T7)</f>
        <v>0</v>
      </c>
      <c r="U15" s="10"/>
      <c r="V15" s="10"/>
      <c r="W15" s="10"/>
      <c r="X15" s="10"/>
    </row>
    <row r="16" spans="1:24" x14ac:dyDescent="0.25">
      <c r="A16" s="10" t="s">
        <v>85</v>
      </c>
      <c r="B16" s="52"/>
      <c r="C16" s="53">
        <f xml:space="preserve"> B16*C6</f>
        <v>0</v>
      </c>
      <c r="D16" s="54"/>
      <c r="E16" s="55">
        <f xml:space="preserve"> D16*12</f>
        <v>0</v>
      </c>
      <c r="F16" s="10" t="s">
        <v>2</v>
      </c>
      <c r="G16" s="230" t="s">
        <v>146</v>
      </c>
      <c r="H16" s="231"/>
      <c r="I16" s="231"/>
      <c r="J16" s="231"/>
      <c r="K16" s="231"/>
      <c r="L16" s="231"/>
      <c r="M16" s="232"/>
      <c r="N16" s="10"/>
      <c r="O16" s="10"/>
      <c r="P16" s="10"/>
      <c r="Q16" s="56" t="s">
        <v>171</v>
      </c>
      <c r="R16" s="57">
        <f xml:space="preserve"> E18+E19</f>
        <v>0</v>
      </c>
      <c r="S16" s="57">
        <f xml:space="preserve"> R16+(R16/100*S7)</f>
        <v>0</v>
      </c>
      <c r="T16" s="58">
        <f xml:space="preserve"> S16+(S16/100*T7)</f>
        <v>0</v>
      </c>
      <c r="U16" s="10"/>
      <c r="V16" s="10"/>
      <c r="W16" s="10"/>
      <c r="X16" s="10"/>
    </row>
    <row r="17" spans="1:24" x14ac:dyDescent="0.25">
      <c r="A17" s="10" t="s">
        <v>86</v>
      </c>
      <c r="B17" s="59"/>
      <c r="C17" s="60">
        <f xml:space="preserve"> B17*C6</f>
        <v>0</v>
      </c>
      <c r="D17" s="35"/>
      <c r="E17" s="36">
        <f t="shared" ref="E17:E33" si="1" xml:space="preserve"> D17*12</f>
        <v>0</v>
      </c>
      <c r="F17" s="10" t="s">
        <v>2</v>
      </c>
      <c r="G17" s="233" t="s">
        <v>147</v>
      </c>
      <c r="H17" s="234"/>
      <c r="I17" s="234"/>
      <c r="J17" s="234"/>
      <c r="K17" s="234"/>
      <c r="L17" s="234"/>
      <c r="M17" s="235"/>
      <c r="N17" s="10"/>
      <c r="O17" s="10"/>
      <c r="P17" s="10"/>
      <c r="Q17" s="56" t="s">
        <v>172</v>
      </c>
      <c r="R17" s="57">
        <f xml:space="preserve"> E21</f>
        <v>0</v>
      </c>
      <c r="S17" s="57">
        <f xml:space="preserve"> R17+(R17/100*S7)</f>
        <v>0</v>
      </c>
      <c r="T17" s="58">
        <f xml:space="preserve"> S17+(S17/100*T7)</f>
        <v>0</v>
      </c>
      <c r="U17" s="10"/>
      <c r="V17" s="10"/>
      <c r="W17" s="10"/>
      <c r="X17" s="10"/>
    </row>
    <row r="18" spans="1:24" x14ac:dyDescent="0.25">
      <c r="A18" s="10" t="s">
        <v>87</v>
      </c>
      <c r="B18" s="59"/>
      <c r="C18" s="60">
        <f xml:space="preserve"> B18*C6</f>
        <v>0</v>
      </c>
      <c r="D18" s="35"/>
      <c r="E18" s="36">
        <f t="shared" si="1"/>
        <v>0</v>
      </c>
      <c r="F18" s="10" t="s">
        <v>2</v>
      </c>
      <c r="G18" s="236" t="s">
        <v>148</v>
      </c>
      <c r="H18" s="237"/>
      <c r="I18" s="237"/>
      <c r="J18" s="237"/>
      <c r="K18" s="237"/>
      <c r="L18" s="237"/>
      <c r="M18" s="238"/>
      <c r="N18" s="10"/>
      <c r="O18" s="10"/>
      <c r="P18" s="10"/>
      <c r="Q18" s="56" t="s">
        <v>173</v>
      </c>
      <c r="R18" s="57">
        <f xml:space="preserve"> E23</f>
        <v>0</v>
      </c>
      <c r="S18" s="57">
        <f xml:space="preserve"> R18+(R18/100*S7)</f>
        <v>0</v>
      </c>
      <c r="T18" s="58">
        <f xml:space="preserve"> S18+(S18/100*T7)</f>
        <v>0</v>
      </c>
      <c r="U18" s="10"/>
      <c r="V18" s="10"/>
      <c r="W18" s="10"/>
      <c r="X18" s="10"/>
    </row>
    <row r="19" spans="1:24" x14ac:dyDescent="0.25">
      <c r="A19" s="10" t="s">
        <v>88</v>
      </c>
      <c r="B19" s="59"/>
      <c r="C19" s="60">
        <f xml:space="preserve"> B19*C6</f>
        <v>0</v>
      </c>
      <c r="D19" s="35"/>
      <c r="E19" s="36">
        <f t="shared" si="1"/>
        <v>0</v>
      </c>
      <c r="F19" s="10" t="s">
        <v>2</v>
      </c>
      <c r="G19" s="233" t="s">
        <v>149</v>
      </c>
      <c r="H19" s="234"/>
      <c r="I19" s="234"/>
      <c r="J19" s="234"/>
      <c r="K19" s="234"/>
      <c r="L19" s="234"/>
      <c r="M19" s="235"/>
      <c r="N19" s="10"/>
      <c r="O19" s="10"/>
      <c r="P19" s="10"/>
      <c r="Q19" s="46" t="s">
        <v>174</v>
      </c>
      <c r="R19" s="47">
        <f xml:space="preserve"> E16+E17+E22+E24+E25+E26+E28+E29+E30+E31+E32+E33</f>
        <v>0</v>
      </c>
      <c r="S19" s="47">
        <f xml:space="preserve"> R19+(R19/100*S7)</f>
        <v>0</v>
      </c>
      <c r="T19" s="48">
        <f xml:space="preserve"> S19+(S19/100*T7)</f>
        <v>0</v>
      </c>
      <c r="U19" s="10"/>
      <c r="V19" s="10"/>
      <c r="W19" s="10"/>
      <c r="X19" s="10"/>
    </row>
    <row r="20" spans="1:24" ht="15.75" thickBot="1" x14ac:dyDescent="0.3">
      <c r="A20" s="10" t="s">
        <v>89</v>
      </c>
      <c r="B20" s="59"/>
      <c r="C20" s="60">
        <f xml:space="preserve"> B20*C6</f>
        <v>0</v>
      </c>
      <c r="D20" s="35"/>
      <c r="E20" s="36">
        <f xml:space="preserve"> D20*12</f>
        <v>0</v>
      </c>
      <c r="F20" s="10" t="s">
        <v>2</v>
      </c>
      <c r="G20" s="233" t="s">
        <v>255</v>
      </c>
      <c r="H20" s="234"/>
      <c r="I20" s="234"/>
      <c r="J20" s="234"/>
      <c r="K20" s="234"/>
      <c r="L20" s="234"/>
      <c r="M20" s="235"/>
      <c r="N20" s="10"/>
      <c r="O20" s="10"/>
      <c r="P20" s="10"/>
      <c r="Q20" s="61"/>
      <c r="R20" s="62"/>
      <c r="S20" s="62"/>
      <c r="T20" s="63"/>
      <c r="U20" s="10"/>
      <c r="V20" s="10"/>
      <c r="W20" s="10"/>
      <c r="X20" s="10"/>
    </row>
    <row r="21" spans="1:24" ht="15.75" thickBot="1" x14ac:dyDescent="0.3">
      <c r="A21" s="10" t="s">
        <v>90</v>
      </c>
      <c r="B21" s="59"/>
      <c r="C21" s="60">
        <f xml:space="preserve"> B21*C6</f>
        <v>0</v>
      </c>
      <c r="D21" s="35"/>
      <c r="E21" s="36">
        <f t="shared" si="1"/>
        <v>0</v>
      </c>
      <c r="F21" s="10" t="s">
        <v>2</v>
      </c>
      <c r="G21" s="233" t="s">
        <v>256</v>
      </c>
      <c r="H21" s="234"/>
      <c r="I21" s="234"/>
      <c r="J21" s="234"/>
      <c r="K21" s="234"/>
      <c r="L21" s="234"/>
      <c r="M21" s="235"/>
      <c r="N21" s="10"/>
      <c r="O21" s="10"/>
      <c r="P21" s="10"/>
      <c r="Q21" s="37" t="s">
        <v>175</v>
      </c>
      <c r="R21" s="277">
        <f xml:space="preserve"> R14-R15-R16-R17-R18-R19</f>
        <v>0</v>
      </c>
      <c r="S21" s="277">
        <f xml:space="preserve"> S14-S15-S16-S17-S18-S19</f>
        <v>0</v>
      </c>
      <c r="T21" s="278">
        <f xml:space="preserve"> T14-T15-T16-T17-T18-T19</f>
        <v>0</v>
      </c>
      <c r="U21" s="10"/>
      <c r="V21" s="10"/>
      <c r="W21" s="10"/>
      <c r="X21" s="10"/>
    </row>
    <row r="22" spans="1:24" x14ac:dyDescent="0.25">
      <c r="A22" s="10" t="s">
        <v>91</v>
      </c>
      <c r="B22" s="59"/>
      <c r="C22" s="60">
        <f xml:space="preserve"> B22*C6</f>
        <v>0</v>
      </c>
      <c r="D22" s="35"/>
      <c r="E22" s="36">
        <f t="shared" si="1"/>
        <v>0</v>
      </c>
      <c r="F22" s="10" t="s">
        <v>2</v>
      </c>
      <c r="G22" s="239" t="s">
        <v>150</v>
      </c>
      <c r="H22" s="240"/>
      <c r="I22" s="240"/>
      <c r="J22" s="240"/>
      <c r="K22" s="240"/>
      <c r="L22" s="240"/>
      <c r="M22" s="241"/>
      <c r="N22" s="10"/>
      <c r="O22" s="10"/>
      <c r="P22" s="10"/>
      <c r="Q22" s="43" t="s">
        <v>176</v>
      </c>
      <c r="R22" s="44">
        <f xml:space="preserve"> E8+E12</f>
        <v>0</v>
      </c>
      <c r="S22" s="44">
        <f xml:space="preserve"> R22</f>
        <v>0</v>
      </c>
      <c r="T22" s="45">
        <f xml:space="preserve"> S22</f>
        <v>0</v>
      </c>
      <c r="U22" s="10"/>
      <c r="V22" s="10"/>
      <c r="W22" s="10"/>
      <c r="X22" s="10"/>
    </row>
    <row r="23" spans="1:24" ht="15.75" thickBot="1" x14ac:dyDescent="0.3">
      <c r="A23" s="10" t="s">
        <v>92</v>
      </c>
      <c r="B23" s="59"/>
      <c r="C23" s="60">
        <f xml:space="preserve"> B23*C6</f>
        <v>0</v>
      </c>
      <c r="D23" s="35"/>
      <c r="E23" s="36">
        <f t="shared" si="1"/>
        <v>0</v>
      </c>
      <c r="F23" s="10" t="s">
        <v>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6" t="s">
        <v>177</v>
      </c>
      <c r="R23" s="47">
        <f xml:space="preserve"> E10</f>
        <v>0</v>
      </c>
      <c r="S23" s="47">
        <f xml:space="preserve"> R23+(R23/100*S7)</f>
        <v>0</v>
      </c>
      <c r="T23" s="48">
        <f xml:space="preserve"> S23+(S23/100*T7)</f>
        <v>0</v>
      </c>
      <c r="U23" s="10"/>
      <c r="V23" s="10"/>
      <c r="W23" s="10"/>
      <c r="X23" s="10"/>
    </row>
    <row r="24" spans="1:24" ht="15.75" thickBot="1" x14ac:dyDescent="0.3">
      <c r="A24" s="10" t="s">
        <v>93</v>
      </c>
      <c r="B24" s="59"/>
      <c r="C24" s="60">
        <f xml:space="preserve"> B24*C6</f>
        <v>0</v>
      </c>
      <c r="D24" s="35"/>
      <c r="E24" s="36">
        <f t="shared" si="1"/>
        <v>0</v>
      </c>
      <c r="F24" s="10" t="s">
        <v>2</v>
      </c>
      <c r="M24" s="10"/>
      <c r="N24" s="10"/>
      <c r="O24" s="10"/>
      <c r="P24" s="10"/>
      <c r="Q24" s="37" t="s">
        <v>178</v>
      </c>
      <c r="R24" s="277">
        <f xml:space="preserve"> R21-R22-R23</f>
        <v>0</v>
      </c>
      <c r="S24" s="277">
        <f xml:space="preserve"> S21-S22-S23</f>
        <v>0</v>
      </c>
      <c r="T24" s="278">
        <f xml:space="preserve"> T21-T22-T23</f>
        <v>0</v>
      </c>
      <c r="U24" s="10"/>
      <c r="V24" s="10"/>
      <c r="W24" s="10"/>
      <c r="X24" s="10"/>
    </row>
    <row r="25" spans="1:24" ht="15.75" thickBot="1" x14ac:dyDescent="0.3">
      <c r="A25" s="10" t="s">
        <v>94</v>
      </c>
      <c r="B25" s="59"/>
      <c r="C25" s="60">
        <f xml:space="preserve"> B25*C6</f>
        <v>0</v>
      </c>
      <c r="D25" s="35"/>
      <c r="E25" s="36">
        <f t="shared" si="1"/>
        <v>0</v>
      </c>
      <c r="F25" s="10" t="s">
        <v>2</v>
      </c>
      <c r="M25" s="10"/>
      <c r="N25" s="10"/>
      <c r="O25" s="10"/>
      <c r="P25" s="10"/>
      <c r="Q25" s="61" t="s">
        <v>179</v>
      </c>
      <c r="R25" s="62"/>
      <c r="S25" s="62"/>
      <c r="T25" s="63"/>
      <c r="U25" s="10"/>
      <c r="V25" s="10"/>
      <c r="W25" s="10"/>
      <c r="X25" s="10"/>
    </row>
    <row r="26" spans="1:24" ht="15.75" thickBot="1" x14ac:dyDescent="0.3">
      <c r="A26" s="10" t="s">
        <v>95</v>
      </c>
      <c r="B26" s="59"/>
      <c r="C26" s="60">
        <f xml:space="preserve"> B26*C6</f>
        <v>0</v>
      </c>
      <c r="D26" s="35"/>
      <c r="E26" s="36">
        <f t="shared" si="1"/>
        <v>0</v>
      </c>
      <c r="F26" s="10" t="s">
        <v>2</v>
      </c>
      <c r="M26" s="10"/>
      <c r="N26" s="10"/>
      <c r="O26" s="10"/>
      <c r="P26" s="10"/>
      <c r="Q26" s="37" t="s">
        <v>180</v>
      </c>
      <c r="R26" s="277">
        <f xml:space="preserve"> R24-R25</f>
        <v>0</v>
      </c>
      <c r="S26" s="277">
        <f xml:space="preserve"> S24-S25</f>
        <v>0</v>
      </c>
      <c r="T26" s="278">
        <f xml:space="preserve"> T24-T25</f>
        <v>0</v>
      </c>
      <c r="U26" s="10"/>
      <c r="V26" s="10"/>
      <c r="W26" s="10"/>
      <c r="X26" s="10"/>
    </row>
    <row r="27" spans="1:24" x14ac:dyDescent="0.25">
      <c r="A27" s="10" t="s">
        <v>96</v>
      </c>
      <c r="B27" s="59"/>
      <c r="C27" s="60">
        <f xml:space="preserve"> B27*C6</f>
        <v>0</v>
      </c>
      <c r="D27" s="35"/>
      <c r="E27" s="36">
        <f xml:space="preserve"> D27*12</f>
        <v>0</v>
      </c>
      <c r="F27" s="10" t="s">
        <v>2</v>
      </c>
      <c r="M27" s="10"/>
      <c r="N27" s="10"/>
      <c r="O27" s="10"/>
      <c r="P27" s="10"/>
      <c r="Q27" s="279"/>
      <c r="R27" s="280"/>
      <c r="S27" s="280"/>
      <c r="T27" s="281"/>
      <c r="U27" s="10"/>
      <c r="V27" s="10"/>
      <c r="W27" s="10"/>
      <c r="X27" s="10"/>
    </row>
    <row r="28" spans="1:24" ht="15.75" thickBot="1" x14ac:dyDescent="0.3">
      <c r="A28" s="10" t="s">
        <v>97</v>
      </c>
      <c r="B28" s="59"/>
      <c r="C28" s="60">
        <f xml:space="preserve"> B28*C6</f>
        <v>0</v>
      </c>
      <c r="D28" s="35"/>
      <c r="E28" s="36">
        <f t="shared" si="1"/>
        <v>0</v>
      </c>
      <c r="F28" s="10" t="s">
        <v>2</v>
      </c>
      <c r="M28" s="10"/>
      <c r="N28" s="10"/>
      <c r="O28" s="10"/>
      <c r="P28" s="10"/>
      <c r="Q28" s="61" t="s">
        <v>181</v>
      </c>
      <c r="R28" s="62"/>
      <c r="S28" s="62"/>
      <c r="T28" s="63"/>
      <c r="U28" s="10"/>
      <c r="V28" s="10"/>
      <c r="W28" s="10"/>
      <c r="X28" s="10"/>
    </row>
    <row r="29" spans="1:24" ht="15.75" thickBot="1" x14ac:dyDescent="0.3">
      <c r="A29" s="10" t="s">
        <v>98</v>
      </c>
      <c r="B29" s="59"/>
      <c r="C29" s="60">
        <f xml:space="preserve"> B29*C6</f>
        <v>0</v>
      </c>
      <c r="D29" s="35"/>
      <c r="E29" s="36">
        <f t="shared" si="1"/>
        <v>0</v>
      </c>
      <c r="F29" s="10" t="s">
        <v>2</v>
      </c>
      <c r="M29" s="10"/>
      <c r="N29" s="10"/>
      <c r="O29" s="10"/>
      <c r="P29" s="10"/>
      <c r="Q29" s="37" t="s">
        <v>182</v>
      </c>
      <c r="R29" s="277">
        <f xml:space="preserve"> R26+R28</f>
        <v>0</v>
      </c>
      <c r="S29" s="277">
        <f xml:space="preserve"> S26+S28</f>
        <v>0</v>
      </c>
      <c r="T29" s="278">
        <f xml:space="preserve"> T26+T28</f>
        <v>0</v>
      </c>
      <c r="U29" s="10"/>
      <c r="V29" s="10"/>
      <c r="W29" s="10"/>
      <c r="X29" s="10"/>
    </row>
    <row r="30" spans="1:24" x14ac:dyDescent="0.25">
      <c r="A30" s="10" t="s">
        <v>99</v>
      </c>
      <c r="B30" s="59"/>
      <c r="C30" s="60">
        <f xml:space="preserve"> B30*C6</f>
        <v>0</v>
      </c>
      <c r="D30" s="35"/>
      <c r="E30" s="36">
        <f t="shared" si="1"/>
        <v>0</v>
      </c>
      <c r="F30" s="10" t="s">
        <v>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10" t="s">
        <v>100</v>
      </c>
      <c r="B31" s="59"/>
      <c r="C31" s="60">
        <f xml:space="preserve"> B31*C6</f>
        <v>0</v>
      </c>
      <c r="D31" s="35"/>
      <c r="E31" s="36">
        <f t="shared" si="1"/>
        <v>0</v>
      </c>
      <c r="F31" s="10" t="s">
        <v>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10" t="s">
        <v>101</v>
      </c>
      <c r="B32" s="59"/>
      <c r="C32" s="60">
        <f xml:space="preserve"> B32*C6</f>
        <v>0</v>
      </c>
      <c r="D32" s="35"/>
      <c r="E32" s="36">
        <f t="shared" si="1"/>
        <v>0</v>
      </c>
      <c r="F32" s="10" t="s">
        <v>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thickBot="1" x14ac:dyDescent="0.3">
      <c r="A33" s="10" t="s">
        <v>102</v>
      </c>
      <c r="B33" s="64"/>
      <c r="C33" s="65">
        <f xml:space="preserve"> B33*C6</f>
        <v>0</v>
      </c>
      <c r="D33" s="66"/>
      <c r="E33" s="67">
        <f t="shared" si="1"/>
        <v>0</v>
      </c>
      <c r="F33" s="10" t="s">
        <v>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thickBot="1" x14ac:dyDescent="0.3">
      <c r="A34" s="259" t="s">
        <v>103</v>
      </c>
      <c r="B34" s="263">
        <f>SUM(B16:B33)</f>
        <v>0</v>
      </c>
      <c r="C34" s="263">
        <f>SUM(C16:C33)</f>
        <v>0</v>
      </c>
      <c r="D34" s="264">
        <f>SUM(D16:D33)</f>
        <v>0</v>
      </c>
      <c r="E34" s="265">
        <f>SUM(E16:E33)</f>
        <v>0</v>
      </c>
      <c r="F34" s="10" t="s">
        <v>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thickBot="1" x14ac:dyDescent="0.3">
      <c r="A35" s="10"/>
      <c r="B35" s="49"/>
      <c r="C35" s="49"/>
      <c r="D35" s="49"/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25">
      <c r="A36" s="255" t="s">
        <v>104</v>
      </c>
      <c r="B36" s="266">
        <f xml:space="preserve"> B13+B34</f>
        <v>0</v>
      </c>
      <c r="C36" s="267">
        <f xml:space="preserve"> C13+C34</f>
        <v>0</v>
      </c>
      <c r="D36" s="268">
        <f xml:space="preserve"> D13+D34</f>
        <v>0</v>
      </c>
      <c r="E36" s="267">
        <f xml:space="preserve"> E13+E34</f>
        <v>0</v>
      </c>
      <c r="F36" s="10" t="s">
        <v>3</v>
      </c>
      <c r="G36" s="207" t="s">
        <v>151</v>
      </c>
      <c r="H36" s="208"/>
      <c r="I36" s="208"/>
      <c r="J36" s="208"/>
      <c r="K36" s="208"/>
      <c r="L36" s="20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25">
      <c r="A37" s="10" t="s">
        <v>105</v>
      </c>
      <c r="B37" s="59"/>
      <c r="C37" s="36">
        <f xml:space="preserve"> B37*C6</f>
        <v>0</v>
      </c>
      <c r="D37" s="248"/>
      <c r="E37" s="36">
        <f xml:space="preserve"> D37*12</f>
        <v>0</v>
      </c>
      <c r="F37" s="10" t="s">
        <v>2</v>
      </c>
      <c r="G37" s="213" t="s">
        <v>152</v>
      </c>
      <c r="H37" s="206"/>
      <c r="I37" s="206"/>
      <c r="J37" s="206"/>
      <c r="K37" s="206"/>
      <c r="L37" s="21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x14ac:dyDescent="0.25">
      <c r="A38" s="255" t="s">
        <v>106</v>
      </c>
      <c r="B38" s="269">
        <f>SUM(B36:B37)</f>
        <v>0</v>
      </c>
      <c r="C38" s="257">
        <f>SUM(C36:C37)</f>
        <v>0</v>
      </c>
      <c r="D38" s="258">
        <f>SUM(D36:D37)</f>
        <v>0</v>
      </c>
      <c r="E38" s="257">
        <f xml:space="preserve"> E36+E37</f>
        <v>0</v>
      </c>
      <c r="F38" s="10" t="s">
        <v>3</v>
      </c>
      <c r="G38" s="213" t="s">
        <v>153</v>
      </c>
      <c r="H38" s="206"/>
      <c r="I38" s="206"/>
      <c r="J38" s="206"/>
      <c r="K38" s="206"/>
      <c r="L38" s="214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x14ac:dyDescent="0.25">
      <c r="A39" s="69" t="s">
        <v>107</v>
      </c>
      <c r="B39" s="59">
        <f xml:space="preserve"> B38/100*24</f>
        <v>0</v>
      </c>
      <c r="C39" s="36">
        <f xml:space="preserve"> B39*C6</f>
        <v>0</v>
      </c>
      <c r="D39" s="35">
        <f xml:space="preserve"> D38/100*24</f>
        <v>0</v>
      </c>
      <c r="E39" s="36">
        <f xml:space="preserve"> E38/100*24</f>
        <v>0</v>
      </c>
      <c r="F39" s="10" t="s">
        <v>2</v>
      </c>
      <c r="G39" s="210" t="s">
        <v>154</v>
      </c>
      <c r="H39" s="211"/>
      <c r="I39" s="211"/>
      <c r="J39" s="211"/>
      <c r="K39" s="211"/>
      <c r="L39" s="21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 thickBot="1" x14ac:dyDescent="0.3">
      <c r="A40" s="255" t="s">
        <v>108</v>
      </c>
      <c r="B40" s="270">
        <f>SUM(B38:B39)</f>
        <v>0</v>
      </c>
      <c r="C40" s="271">
        <f>SUM(C38:C39)</f>
        <v>0</v>
      </c>
      <c r="D40" s="272">
        <f>SUM(D38:D39)</f>
        <v>0</v>
      </c>
      <c r="E40" s="271">
        <f>SUM(E38:E39)</f>
        <v>0</v>
      </c>
      <c r="F40" s="10" t="s">
        <v>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x14ac:dyDescent="0.25">
      <c r="A41" s="23"/>
      <c r="B41" s="51"/>
      <c r="C41" s="51"/>
      <c r="D41" s="23"/>
      <c r="E41" s="2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thickBot="1" x14ac:dyDescent="0.3">
      <c r="A42" s="10"/>
      <c r="B42" s="49"/>
      <c r="C42" s="4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x14ac:dyDescent="0.25">
      <c r="A43" s="23" t="s">
        <v>109</v>
      </c>
      <c r="B43" s="322" t="s">
        <v>8</v>
      </c>
      <c r="C43" s="323"/>
      <c r="D43" s="273" t="s">
        <v>110</v>
      </c>
      <c r="E43" s="274" t="s">
        <v>111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thickBot="1" x14ac:dyDescent="0.3">
      <c r="A44" s="23"/>
      <c r="B44" s="70"/>
      <c r="C44" s="71">
        <f xml:space="preserve"> C38</f>
        <v>0</v>
      </c>
      <c r="D44" s="275">
        <f xml:space="preserve"> E38</f>
        <v>0</v>
      </c>
      <c r="E44" s="276">
        <f xml:space="preserve"> E40</f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x14ac:dyDescent="0.25">
      <c r="A45" s="23" t="s">
        <v>112</v>
      </c>
      <c r="B45" s="70"/>
      <c r="C45" s="72">
        <f xml:space="preserve"> C44/C6</f>
        <v>0</v>
      </c>
      <c r="D45" s="73">
        <f xml:space="preserve"> D44/11</f>
        <v>0</v>
      </c>
      <c r="E45" s="74">
        <f xml:space="preserve"> E44/11</f>
        <v>0</v>
      </c>
      <c r="F45" s="10" t="s">
        <v>4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x14ac:dyDescent="0.25">
      <c r="A46" s="23" t="s">
        <v>113</v>
      </c>
      <c r="B46" s="70"/>
      <c r="C46" s="72">
        <f xml:space="preserve"> C45/20</f>
        <v>0</v>
      </c>
      <c r="D46" s="75">
        <f xml:space="preserve"> D45/20</f>
        <v>0</v>
      </c>
      <c r="E46" s="76">
        <f xml:space="preserve"> E45/20</f>
        <v>0</v>
      </c>
      <c r="F46" s="10" t="s">
        <v>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thickBot="1" x14ac:dyDescent="0.3">
      <c r="A47" s="23" t="s">
        <v>114</v>
      </c>
      <c r="B47" s="68"/>
      <c r="C47" s="77">
        <f xml:space="preserve"> C46/8</f>
        <v>0</v>
      </c>
      <c r="D47" s="78">
        <f xml:space="preserve"> D46/8</f>
        <v>0</v>
      </c>
      <c r="E47" s="79">
        <f xml:space="preserve"> E46/8</f>
        <v>0</v>
      </c>
      <c r="F47" s="10" t="s">
        <v>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25">
      <c r="A49" s="10"/>
      <c r="B49" s="10"/>
      <c r="C49" s="172"/>
      <c r="D49" s="172"/>
      <c r="E49" s="17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2" t="s">
        <v>14</v>
      </c>
      <c r="R49" s="10"/>
      <c r="S49" s="10"/>
      <c r="T49" s="10"/>
      <c r="U49" s="10"/>
      <c r="V49" s="10"/>
      <c r="W49" s="10"/>
      <c r="X49" s="10"/>
    </row>
    <row r="50" spans="1:24" x14ac:dyDescent="0.25">
      <c r="A50" s="22" t="s">
        <v>13</v>
      </c>
      <c r="B50" s="10"/>
      <c r="C50" s="172"/>
      <c r="D50" s="172"/>
      <c r="E50" s="17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x14ac:dyDescent="0.25">
      <c r="A51" s="10"/>
      <c r="B51" s="10"/>
      <c r="C51" s="172"/>
      <c r="D51" s="172"/>
      <c r="E51" s="17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A54" s="23" t="s">
        <v>115</v>
      </c>
      <c r="B54" s="23"/>
      <c r="C54" s="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x14ac:dyDescent="0.25">
      <c r="A56" s="166" t="s">
        <v>116</v>
      </c>
      <c r="B56" s="167"/>
      <c r="C56" s="167"/>
      <c r="D56" s="16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x14ac:dyDescent="0.25">
      <c r="A57" s="167"/>
      <c r="B57" s="167"/>
      <c r="C57" s="167"/>
      <c r="D57" s="16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x14ac:dyDescent="0.25">
      <c r="A58" s="166" t="s">
        <v>117</v>
      </c>
      <c r="B58" s="167"/>
      <c r="C58" s="167"/>
      <c r="D58" s="16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x14ac:dyDescent="0.25">
      <c r="A59" s="167" t="s">
        <v>118</v>
      </c>
      <c r="B59" s="167"/>
      <c r="C59" s="167"/>
      <c r="D59" s="16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x14ac:dyDescent="0.25">
      <c r="A60" s="167" t="s">
        <v>119</v>
      </c>
      <c r="B60" s="167"/>
      <c r="C60" s="167"/>
      <c r="D60" s="16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x14ac:dyDescent="0.25">
      <c r="A61" s="167" t="s">
        <v>120</v>
      </c>
      <c r="B61" s="167"/>
      <c r="C61" s="167"/>
      <c r="D61" s="16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x14ac:dyDescent="0.25">
      <c r="A62" s="167"/>
      <c r="B62" s="167"/>
      <c r="C62" s="167"/>
      <c r="D62" s="16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x14ac:dyDescent="0.25">
      <c r="A63" s="166" t="s">
        <v>121</v>
      </c>
      <c r="B63" s="167"/>
      <c r="C63" s="167"/>
      <c r="D63" s="16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x14ac:dyDescent="0.25">
      <c r="A64" s="167" t="s">
        <v>122</v>
      </c>
      <c r="B64" s="167"/>
      <c r="C64" s="167"/>
      <c r="D64" s="16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 x14ac:dyDescent="0.25">
      <c r="A65" s="167" t="s">
        <v>123</v>
      </c>
      <c r="B65" s="167"/>
      <c r="C65" s="167"/>
      <c r="D65" s="16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x14ac:dyDescent="0.25">
      <c r="A66" s="167" t="s">
        <v>124</v>
      </c>
      <c r="B66" s="167"/>
      <c r="C66" s="167"/>
      <c r="D66" s="16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x14ac:dyDescent="0.25">
      <c r="A67" s="167" t="s">
        <v>125</v>
      </c>
      <c r="B67" s="167"/>
      <c r="C67" s="167"/>
      <c r="D67" s="16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x14ac:dyDescent="0.25">
      <c r="A68" s="167" t="s">
        <v>126</v>
      </c>
      <c r="B68" s="167"/>
      <c r="C68" s="167"/>
      <c r="D68" s="16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 x14ac:dyDescent="0.25">
      <c r="A69" s="167"/>
      <c r="B69" s="167"/>
      <c r="C69" s="167"/>
      <c r="D69" s="16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 x14ac:dyDescent="0.25">
      <c r="A70" s="166" t="s">
        <v>127</v>
      </c>
      <c r="B70" s="167"/>
      <c r="C70" s="167"/>
      <c r="D70" s="16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x14ac:dyDescent="0.25">
      <c r="A71" s="167" t="s">
        <v>128</v>
      </c>
      <c r="B71" s="167"/>
      <c r="C71" s="167"/>
      <c r="D71" s="16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 x14ac:dyDescent="0.25">
      <c r="A72" s="167" t="s">
        <v>129</v>
      </c>
      <c r="B72" s="167"/>
      <c r="C72" s="167"/>
      <c r="D72" s="16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x14ac:dyDescent="0.25">
      <c r="A73" s="167" t="s">
        <v>130</v>
      </c>
      <c r="B73" s="167"/>
      <c r="C73" s="167"/>
      <c r="D73" s="16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 x14ac:dyDescent="0.25">
      <c r="A74" s="167"/>
      <c r="B74" s="167"/>
      <c r="C74" s="167"/>
      <c r="D74" s="16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 x14ac:dyDescent="0.25">
      <c r="A75" s="166" t="s">
        <v>131</v>
      </c>
      <c r="B75" s="167"/>
      <c r="C75" s="167"/>
      <c r="D75" s="16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 x14ac:dyDescent="0.25">
      <c r="A76" s="167" t="s">
        <v>133</v>
      </c>
      <c r="B76" s="167"/>
      <c r="C76" s="167"/>
      <c r="D76" s="16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 x14ac:dyDescent="0.25">
      <c r="A77" s="168" t="s">
        <v>134</v>
      </c>
      <c r="B77" s="167"/>
      <c r="C77" s="167"/>
      <c r="D77" s="16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 x14ac:dyDescent="0.25">
      <c r="A78" s="167" t="s">
        <v>257</v>
      </c>
      <c r="B78" s="167"/>
      <c r="C78" s="167"/>
      <c r="D78" s="16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 x14ac:dyDescent="0.25">
      <c r="A79" s="169"/>
      <c r="B79" s="167"/>
      <c r="C79" s="167"/>
      <c r="D79" s="16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x14ac:dyDescent="0.25">
      <c r="A80" s="166" t="s">
        <v>132</v>
      </c>
      <c r="B80" s="167"/>
      <c r="C80" s="167"/>
      <c r="D80" s="16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 x14ac:dyDescent="0.25">
      <c r="A81" s="167" t="s">
        <v>135</v>
      </c>
      <c r="B81" s="167"/>
      <c r="C81" s="167"/>
      <c r="D81" s="16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 x14ac:dyDescent="0.25">
      <c r="A82" s="167" t="s">
        <v>136</v>
      </c>
      <c r="B82" s="167"/>
      <c r="C82" s="167"/>
      <c r="D82" s="16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 x14ac:dyDescent="0.25">
      <c r="A83" s="166"/>
      <c r="B83" s="167"/>
      <c r="C83" s="167"/>
      <c r="D83" s="16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 x14ac:dyDescent="0.25">
      <c r="A84" s="166" t="s">
        <v>137</v>
      </c>
      <c r="B84" s="167"/>
      <c r="C84" s="167"/>
      <c r="D84" s="16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 x14ac:dyDescent="0.25">
      <c r="A85" s="167" t="s">
        <v>138</v>
      </c>
      <c r="B85" s="167"/>
      <c r="C85" s="167"/>
      <c r="D85" s="16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 x14ac:dyDescent="0.25">
      <c r="A86" s="167" t="s">
        <v>139</v>
      </c>
      <c r="B86" s="167"/>
      <c r="C86" s="167"/>
      <c r="D86" s="16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 x14ac:dyDescent="0.25">
      <c r="A87" s="167" t="s">
        <v>140</v>
      </c>
      <c r="B87" s="167"/>
      <c r="C87" s="167"/>
      <c r="D87" s="16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 x14ac:dyDescent="0.25">
      <c r="A88" s="167" t="s">
        <v>141</v>
      </c>
      <c r="B88" s="167"/>
      <c r="C88" s="167"/>
      <c r="D88" s="16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 x14ac:dyDescent="0.25">
      <c r="A89" s="167" t="s">
        <v>142</v>
      </c>
      <c r="B89" s="167"/>
      <c r="C89" s="167"/>
      <c r="D89" s="16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 x14ac:dyDescent="0.25">
      <c r="A90" s="167"/>
      <c r="B90" s="167"/>
      <c r="C90" s="167"/>
      <c r="D90" s="167"/>
      <c r="E90" s="10"/>
      <c r="F90" s="10"/>
      <c r="G90" s="10"/>
      <c r="H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0"/>
      <c r="C91" s="10"/>
      <c r="D91" s="10"/>
      <c r="E91" s="10"/>
      <c r="F91" s="10"/>
      <c r="G91" s="10"/>
      <c r="H91" s="10"/>
    </row>
    <row r="92" spans="1:24" x14ac:dyDescent="0.25">
      <c r="A92" s="22" t="s">
        <v>13</v>
      </c>
      <c r="B92" s="10"/>
      <c r="C92" s="10"/>
      <c r="D92" s="10"/>
      <c r="E92" s="10"/>
      <c r="F92" s="10"/>
      <c r="G92" s="10"/>
      <c r="H92" s="10"/>
    </row>
    <row r="93" spans="1:24" x14ac:dyDescent="0.25">
      <c r="A93" s="10"/>
      <c r="B93" s="10"/>
      <c r="C93" s="10"/>
      <c r="D93" s="10"/>
      <c r="E93" s="10"/>
      <c r="F93" s="10"/>
    </row>
  </sheetData>
  <mergeCells count="3">
    <mergeCell ref="D5:E5"/>
    <mergeCell ref="B5:C5"/>
    <mergeCell ref="B43:C43"/>
  </mergeCells>
  <pageMargins left="0.11811023622047245" right="0.11811023622047245" top="0.35433070866141736" bottom="0.35433070866141736" header="0.31496062992125984" footer="0.31496062992125984"/>
  <pageSetup paperSize="9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sheetPr>
    <pageSetUpPr fitToPage="1"/>
  </sheetPr>
  <dimension ref="A1:R40"/>
  <sheetViews>
    <sheetView showGridLines="0" zoomScale="136" zoomScaleNormal="136" workbookViewId="0"/>
  </sheetViews>
  <sheetFormatPr defaultColWidth="8.7109375" defaultRowHeight="15" x14ac:dyDescent="0.25"/>
  <cols>
    <col min="1" max="1" width="33.42578125" customWidth="1"/>
    <col min="2" max="2" width="26.7109375" customWidth="1"/>
    <col min="3" max="3" width="12.42578125" customWidth="1"/>
    <col min="4" max="4" width="26.7109375" customWidth="1"/>
    <col min="5" max="5" width="12.28515625" customWidth="1"/>
    <col min="6" max="6" width="26.5703125" customWidth="1"/>
    <col min="7" max="7" width="11.42578125" customWidth="1"/>
    <col min="8" max="8" width="26.85546875" customWidth="1"/>
    <col min="9" max="9" width="10.7109375" customWidth="1"/>
    <col min="10" max="10" width="26.42578125" customWidth="1"/>
    <col min="11" max="11" width="10.28515625" customWidth="1"/>
    <col min="12" max="12" width="26" customWidth="1"/>
    <col min="13" max="13" width="11.140625" customWidth="1"/>
    <col min="14" max="14" width="14.85546875" customWidth="1"/>
    <col min="15" max="15" width="13" customWidth="1"/>
  </cols>
  <sheetData>
    <row r="1" spans="1:18" ht="56.25" customHeight="1" x14ac:dyDescent="0.25"/>
    <row r="2" spans="1:18" ht="18.75" x14ac:dyDescent="0.3">
      <c r="A2" s="170" t="s">
        <v>183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"/>
      <c r="Q2" s="1"/>
      <c r="R2" s="1"/>
    </row>
    <row r="3" spans="1:18" ht="21" customHeight="1" x14ac:dyDescent="0.25">
      <c r="A3" s="28" t="s">
        <v>253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</row>
    <row r="4" spans="1:18" ht="18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</row>
    <row r="5" spans="1:18" ht="18" x14ac:dyDescent="0.25">
      <c r="A5" s="82"/>
      <c r="B5" s="83"/>
      <c r="C5" s="84"/>
      <c r="D5" s="83"/>
      <c r="E5" s="84"/>
      <c r="F5" s="83"/>
      <c r="G5" s="84"/>
      <c r="H5" s="83"/>
      <c r="I5" s="84"/>
      <c r="J5" s="83"/>
      <c r="K5" s="84"/>
      <c r="L5" s="83"/>
      <c r="M5" s="84"/>
      <c r="N5" s="85" t="s">
        <v>205</v>
      </c>
      <c r="O5" s="12"/>
      <c r="P5" s="1"/>
      <c r="Q5" s="1"/>
      <c r="R5" s="1"/>
    </row>
    <row r="6" spans="1:18" ht="18.75" thickBot="1" x14ac:dyDescent="0.3">
      <c r="A6" s="86"/>
      <c r="B6" s="87" t="s">
        <v>185</v>
      </c>
      <c r="C6" s="88" t="s">
        <v>1</v>
      </c>
      <c r="D6" s="87" t="s">
        <v>188</v>
      </c>
      <c r="E6" s="88" t="s">
        <v>1</v>
      </c>
      <c r="F6" s="87" t="s">
        <v>189</v>
      </c>
      <c r="G6" s="88" t="s">
        <v>1</v>
      </c>
      <c r="H6" s="87" t="s">
        <v>190</v>
      </c>
      <c r="I6" s="88" t="s">
        <v>1</v>
      </c>
      <c r="J6" s="87" t="s">
        <v>191</v>
      </c>
      <c r="K6" s="88" t="s">
        <v>1</v>
      </c>
      <c r="L6" s="87" t="s">
        <v>192</v>
      </c>
      <c r="M6" s="88" t="s">
        <v>1</v>
      </c>
      <c r="N6" s="89" t="s">
        <v>206</v>
      </c>
      <c r="O6" s="12"/>
      <c r="P6" s="1"/>
      <c r="Q6" s="1"/>
      <c r="R6" s="1"/>
    </row>
    <row r="7" spans="1:18" ht="18.75" thickBot="1" x14ac:dyDescent="0.3">
      <c r="A7" s="285" t="s">
        <v>184</v>
      </c>
      <c r="B7" s="286" t="s">
        <v>186</v>
      </c>
      <c r="C7" s="90"/>
      <c r="D7" s="286" t="s">
        <v>186</v>
      </c>
      <c r="E7" s="90"/>
      <c r="F7" s="286" t="s">
        <v>186</v>
      </c>
      <c r="G7" s="90"/>
      <c r="H7" s="286" t="s">
        <v>186</v>
      </c>
      <c r="I7" s="90"/>
      <c r="J7" s="286" t="s">
        <v>186</v>
      </c>
      <c r="K7" s="90"/>
      <c r="L7" s="286" t="s">
        <v>186</v>
      </c>
      <c r="M7" s="90"/>
      <c r="N7" s="91"/>
      <c r="O7" s="12"/>
      <c r="P7" s="1"/>
      <c r="Q7" s="1"/>
      <c r="R7" s="1"/>
    </row>
    <row r="8" spans="1:18" ht="18" x14ac:dyDescent="0.25">
      <c r="A8" s="92"/>
      <c r="B8" s="93" t="s">
        <v>187</v>
      </c>
      <c r="C8" s="287">
        <v>0</v>
      </c>
      <c r="D8" s="93" t="s">
        <v>187</v>
      </c>
      <c r="E8" s="289"/>
      <c r="F8" s="93" t="s">
        <v>187</v>
      </c>
      <c r="G8" s="289"/>
      <c r="H8" s="93" t="s">
        <v>187</v>
      </c>
      <c r="I8" s="289"/>
      <c r="J8" s="93" t="s">
        <v>187</v>
      </c>
      <c r="K8" s="289"/>
      <c r="L8" s="93" t="s">
        <v>187</v>
      </c>
      <c r="M8" s="289"/>
      <c r="N8" s="94"/>
      <c r="O8" s="12"/>
      <c r="P8" s="1"/>
      <c r="Q8" s="1"/>
      <c r="R8" s="1"/>
    </row>
    <row r="9" spans="1:18" ht="18.75" thickBot="1" x14ac:dyDescent="0.3">
      <c r="A9" s="95"/>
      <c r="B9" s="96" t="s">
        <v>193</v>
      </c>
      <c r="C9" s="288">
        <v>0</v>
      </c>
      <c r="D9" s="96" t="s">
        <v>193</v>
      </c>
      <c r="E9" s="290"/>
      <c r="F9" s="96" t="s">
        <v>193</v>
      </c>
      <c r="G9" s="290"/>
      <c r="H9" s="96" t="s">
        <v>193</v>
      </c>
      <c r="I9" s="290"/>
      <c r="J9" s="96" t="s">
        <v>193</v>
      </c>
      <c r="K9" s="290"/>
      <c r="L9" s="96" t="s">
        <v>193</v>
      </c>
      <c r="M9" s="290"/>
      <c r="N9" s="97"/>
      <c r="O9" s="12"/>
      <c r="P9" s="1"/>
      <c r="Q9" s="1"/>
      <c r="R9" s="1"/>
    </row>
    <row r="10" spans="1:18" ht="18" x14ac:dyDescent="0.25">
      <c r="A10" s="95"/>
      <c r="B10" s="98" t="s">
        <v>194</v>
      </c>
      <c r="C10" s="99">
        <f xml:space="preserve"> C8-C9</f>
        <v>0</v>
      </c>
      <c r="D10" s="98" t="s">
        <v>194</v>
      </c>
      <c r="E10" s="100">
        <f xml:space="preserve"> E8-E9</f>
        <v>0</v>
      </c>
      <c r="F10" s="98" t="s">
        <v>194</v>
      </c>
      <c r="G10" s="100">
        <f xml:space="preserve"> G8-G9</f>
        <v>0</v>
      </c>
      <c r="H10" s="98" t="s">
        <v>194</v>
      </c>
      <c r="I10" s="100">
        <f xml:space="preserve"> I8-I9</f>
        <v>0</v>
      </c>
      <c r="J10" s="98" t="s">
        <v>194</v>
      </c>
      <c r="K10" s="100">
        <f xml:space="preserve"> K8-K9</f>
        <v>0</v>
      </c>
      <c r="L10" s="98" t="s">
        <v>194</v>
      </c>
      <c r="M10" s="100">
        <f xml:space="preserve"> M8-M9</f>
        <v>0</v>
      </c>
      <c r="N10" s="92"/>
      <c r="O10" s="12"/>
      <c r="P10" s="1"/>
      <c r="Q10" s="1"/>
      <c r="R10" s="1"/>
    </row>
    <row r="11" spans="1:18" ht="18.75" thickBot="1" x14ac:dyDescent="0.3">
      <c r="A11" s="101"/>
      <c r="B11" s="102"/>
      <c r="C11" s="103"/>
      <c r="D11" s="102"/>
      <c r="E11" s="104"/>
      <c r="F11" s="102"/>
      <c r="G11" s="104"/>
      <c r="H11" s="102"/>
      <c r="I11" s="104"/>
      <c r="J11" s="102"/>
      <c r="K11" s="104"/>
      <c r="L11" s="102"/>
      <c r="M11" s="104"/>
      <c r="N11" s="95"/>
      <c r="O11" s="12"/>
      <c r="P11" s="1"/>
      <c r="Q11" s="1"/>
      <c r="R11" s="1"/>
    </row>
    <row r="12" spans="1:18" ht="18.75" thickBot="1" x14ac:dyDescent="0.3">
      <c r="A12" s="105" t="s">
        <v>195</v>
      </c>
      <c r="B12" s="106" t="s">
        <v>201</v>
      </c>
      <c r="C12" s="107"/>
      <c r="D12" s="106" t="s">
        <v>201</v>
      </c>
      <c r="E12" s="108"/>
      <c r="F12" s="106" t="s">
        <v>201</v>
      </c>
      <c r="G12" s="108"/>
      <c r="H12" s="106" t="s">
        <v>201</v>
      </c>
      <c r="I12" s="108"/>
      <c r="J12" s="106" t="s">
        <v>201</v>
      </c>
      <c r="K12" s="108"/>
      <c r="L12" s="106" t="s">
        <v>201</v>
      </c>
      <c r="M12" s="108"/>
      <c r="N12" s="109" t="s">
        <v>207</v>
      </c>
      <c r="O12" s="12"/>
      <c r="P12" s="1"/>
      <c r="Q12" s="1"/>
      <c r="R12" s="1"/>
    </row>
    <row r="13" spans="1:18" ht="18" x14ac:dyDescent="0.25">
      <c r="A13" s="291" t="s">
        <v>196</v>
      </c>
      <c r="B13" s="292"/>
      <c r="C13" s="110">
        <f xml:space="preserve"> B13*C10</f>
        <v>0</v>
      </c>
      <c r="D13" s="292"/>
      <c r="E13" s="111">
        <f xml:space="preserve"> D13*E10</f>
        <v>0</v>
      </c>
      <c r="F13" s="292"/>
      <c r="G13" s="111">
        <f xml:space="preserve"> F13*G10</f>
        <v>0</v>
      </c>
      <c r="H13" s="292"/>
      <c r="I13" s="111">
        <f xml:space="preserve"> H13*I10</f>
        <v>0</v>
      </c>
      <c r="J13" s="292"/>
      <c r="K13" s="111">
        <f xml:space="preserve"> J13*K10</f>
        <v>0</v>
      </c>
      <c r="L13" s="292"/>
      <c r="M13" s="111">
        <f xml:space="preserve"> L13*M10</f>
        <v>0</v>
      </c>
      <c r="N13" s="112">
        <f t="shared" ref="N13:N20" si="0" xml:space="preserve"> C13+E13+G13+I13+K13+M13</f>
        <v>0</v>
      </c>
      <c r="O13" s="12"/>
      <c r="P13" s="1"/>
      <c r="Q13" s="1"/>
      <c r="R13" s="1"/>
    </row>
    <row r="14" spans="1:18" ht="18" x14ac:dyDescent="0.25">
      <c r="A14" s="293" t="s">
        <v>197</v>
      </c>
      <c r="B14" s="294"/>
      <c r="C14" s="113">
        <f xml:space="preserve"> B14*C10</f>
        <v>0</v>
      </c>
      <c r="D14" s="294"/>
      <c r="E14" s="114">
        <f xml:space="preserve"> D14*E10</f>
        <v>0</v>
      </c>
      <c r="F14" s="294"/>
      <c r="G14" s="114">
        <f xml:space="preserve"> F14*G10</f>
        <v>0</v>
      </c>
      <c r="H14" s="294"/>
      <c r="I14" s="114">
        <f xml:space="preserve"> H14*I10</f>
        <v>0</v>
      </c>
      <c r="J14" s="294"/>
      <c r="K14" s="114">
        <f xml:space="preserve"> J14*K10</f>
        <v>0</v>
      </c>
      <c r="L14" s="294"/>
      <c r="M14" s="114">
        <f xml:space="preserve"> L14*M10</f>
        <v>0</v>
      </c>
      <c r="N14" s="112">
        <f t="shared" si="0"/>
        <v>0</v>
      </c>
      <c r="O14" s="12"/>
      <c r="P14" s="1"/>
      <c r="Q14" s="1"/>
      <c r="R14" s="1"/>
    </row>
    <row r="15" spans="1:18" ht="18" x14ac:dyDescent="0.25">
      <c r="A15" s="293" t="s">
        <v>198</v>
      </c>
      <c r="B15" s="294"/>
      <c r="C15" s="113">
        <f xml:space="preserve"> B15*C10</f>
        <v>0</v>
      </c>
      <c r="D15" s="294"/>
      <c r="E15" s="114">
        <f xml:space="preserve"> D15*E10</f>
        <v>0</v>
      </c>
      <c r="F15" s="294"/>
      <c r="G15" s="114">
        <f xml:space="preserve"> F15*G10</f>
        <v>0</v>
      </c>
      <c r="H15" s="294"/>
      <c r="I15" s="114">
        <f xml:space="preserve"> H15*I10</f>
        <v>0</v>
      </c>
      <c r="J15" s="294"/>
      <c r="K15" s="114">
        <f xml:space="preserve"> J15*K10</f>
        <v>0</v>
      </c>
      <c r="L15" s="294"/>
      <c r="M15" s="114">
        <f xml:space="preserve"> L15*M10</f>
        <v>0</v>
      </c>
      <c r="N15" s="112">
        <f t="shared" si="0"/>
        <v>0</v>
      </c>
      <c r="O15" s="12"/>
      <c r="P15" s="1"/>
      <c r="Q15" s="1"/>
      <c r="R15" s="1"/>
    </row>
    <row r="16" spans="1:18" ht="18" x14ac:dyDescent="0.25">
      <c r="A16" s="293" t="s">
        <v>199</v>
      </c>
      <c r="B16" s="294"/>
      <c r="C16" s="113">
        <f xml:space="preserve"> B16*C10</f>
        <v>0</v>
      </c>
      <c r="D16" s="294"/>
      <c r="E16" s="114">
        <f xml:space="preserve"> D16*E10</f>
        <v>0</v>
      </c>
      <c r="F16" s="294"/>
      <c r="G16" s="114">
        <f xml:space="preserve"> F16*G10</f>
        <v>0</v>
      </c>
      <c r="H16" s="294"/>
      <c r="I16" s="114">
        <f xml:space="preserve"> H16*I10</f>
        <v>0</v>
      </c>
      <c r="J16" s="294"/>
      <c r="K16" s="114">
        <f xml:space="preserve"> J16*K10</f>
        <v>0</v>
      </c>
      <c r="L16" s="294"/>
      <c r="M16" s="114">
        <f xml:space="preserve"> L16*M10</f>
        <v>0</v>
      </c>
      <c r="N16" s="112">
        <f t="shared" si="0"/>
        <v>0</v>
      </c>
      <c r="O16" s="12"/>
      <c r="P16" s="1"/>
      <c r="Q16" s="1"/>
      <c r="R16" s="1"/>
    </row>
    <row r="17" spans="1:18" ht="18" x14ac:dyDescent="0.25">
      <c r="A17" s="293" t="s">
        <v>200</v>
      </c>
      <c r="B17" s="294"/>
      <c r="C17" s="113">
        <f xml:space="preserve"> B17*C10</f>
        <v>0</v>
      </c>
      <c r="D17" s="294"/>
      <c r="E17" s="114">
        <f xml:space="preserve"> D17*E10</f>
        <v>0</v>
      </c>
      <c r="F17" s="294"/>
      <c r="G17" s="114">
        <f xml:space="preserve"> F17*G10</f>
        <v>0</v>
      </c>
      <c r="H17" s="294"/>
      <c r="I17" s="114">
        <f xml:space="preserve"> H17*I10</f>
        <v>0</v>
      </c>
      <c r="J17" s="294"/>
      <c r="K17" s="114">
        <f xml:space="preserve"> J17*K10</f>
        <v>0</v>
      </c>
      <c r="L17" s="294"/>
      <c r="M17" s="114">
        <f xml:space="preserve"> L17*M10</f>
        <v>0</v>
      </c>
      <c r="N17" s="112">
        <f t="shared" si="0"/>
        <v>0</v>
      </c>
      <c r="O17" s="12"/>
      <c r="P17" s="1"/>
      <c r="Q17" s="1"/>
      <c r="R17" s="1"/>
    </row>
    <row r="18" spans="1:18" ht="18.75" thickBot="1" x14ac:dyDescent="0.3">
      <c r="A18" s="295" t="s">
        <v>0</v>
      </c>
      <c r="B18" s="296"/>
      <c r="C18" s="115">
        <f xml:space="preserve"> B18*C10</f>
        <v>0</v>
      </c>
      <c r="D18" s="296"/>
      <c r="E18" s="114">
        <f xml:space="preserve"> D18*E10</f>
        <v>0</v>
      </c>
      <c r="F18" s="296"/>
      <c r="G18" s="116">
        <f xml:space="preserve"> F18*G10</f>
        <v>0</v>
      </c>
      <c r="H18" s="296"/>
      <c r="I18" s="116">
        <f xml:space="preserve"> H18*I10</f>
        <v>0</v>
      </c>
      <c r="J18" s="296"/>
      <c r="K18" s="116">
        <f xml:space="preserve"> J18*K10</f>
        <v>0</v>
      </c>
      <c r="L18" s="296"/>
      <c r="M18" s="116">
        <f xml:space="preserve"> L18*M10</f>
        <v>0</v>
      </c>
      <c r="N18" s="112">
        <f t="shared" si="0"/>
        <v>0</v>
      </c>
      <c r="O18" s="12"/>
      <c r="P18" s="1"/>
      <c r="Q18" s="1"/>
      <c r="R18" s="1"/>
    </row>
    <row r="19" spans="1:18" ht="18" x14ac:dyDescent="0.25">
      <c r="A19" s="117" t="s">
        <v>202</v>
      </c>
      <c r="B19" s="118"/>
      <c r="C19" s="119">
        <f>SUM(C13:C18)</f>
        <v>0</v>
      </c>
      <c r="D19" s="120"/>
      <c r="E19" s="121">
        <f>SUM(E13:E18)</f>
        <v>0</v>
      </c>
      <c r="F19" s="120"/>
      <c r="G19" s="121">
        <f>SUM(G13:G18)</f>
        <v>0</v>
      </c>
      <c r="H19" s="120"/>
      <c r="I19" s="121">
        <f>SUM(I13:I18)</f>
        <v>0</v>
      </c>
      <c r="J19" s="118"/>
      <c r="K19" s="121">
        <f>SUM(K13:K18)</f>
        <v>0</v>
      </c>
      <c r="L19" s="118"/>
      <c r="M19" s="121">
        <f>SUM(M13:M18)</f>
        <v>0</v>
      </c>
      <c r="N19" s="122">
        <f t="shared" si="0"/>
        <v>0</v>
      </c>
      <c r="O19" s="12"/>
      <c r="P19" s="1"/>
      <c r="Q19" s="1"/>
      <c r="R19" s="1"/>
    </row>
    <row r="20" spans="1:18" ht="18" x14ac:dyDescent="0.25">
      <c r="A20" s="123" t="s">
        <v>203</v>
      </c>
      <c r="B20" s="124">
        <f>SUM(B13:B19)</f>
        <v>0</v>
      </c>
      <c r="C20" s="125">
        <f xml:space="preserve"> B20*C8</f>
        <v>0</v>
      </c>
      <c r="D20" s="124">
        <f>SUM(D13:D19)</f>
        <v>0</v>
      </c>
      <c r="E20" s="126">
        <f xml:space="preserve"> D20*E8</f>
        <v>0</v>
      </c>
      <c r="F20" s="124">
        <f>SUM(F13:F19)</f>
        <v>0</v>
      </c>
      <c r="G20" s="126">
        <f xml:space="preserve"> F20*G8</f>
        <v>0</v>
      </c>
      <c r="H20" s="124">
        <f>SUM(H13:H19)</f>
        <v>0</v>
      </c>
      <c r="I20" s="126">
        <f xml:space="preserve"> H20*I8</f>
        <v>0</v>
      </c>
      <c r="J20" s="124">
        <f>SUM(J13:J19)</f>
        <v>0</v>
      </c>
      <c r="K20" s="126">
        <f xml:space="preserve"> J20*K8</f>
        <v>0</v>
      </c>
      <c r="L20" s="124">
        <f>SUM(L13:L19)</f>
        <v>0</v>
      </c>
      <c r="M20" s="126">
        <f xml:space="preserve"> L20*M8</f>
        <v>0</v>
      </c>
      <c r="N20" s="127">
        <f t="shared" si="0"/>
        <v>0</v>
      </c>
      <c r="O20" s="12"/>
      <c r="P20" s="1"/>
      <c r="Q20" s="1"/>
      <c r="R20" s="1"/>
    </row>
    <row r="21" spans="1:18" ht="18.75" thickBot="1" x14ac:dyDescent="0.3">
      <c r="A21" s="128" t="s">
        <v>204</v>
      </c>
      <c r="B21" s="129"/>
      <c r="C21" s="130">
        <f xml:space="preserve"> - B20*C9</f>
        <v>0</v>
      </c>
      <c r="D21" s="129"/>
      <c r="E21" s="131">
        <f xml:space="preserve"> -D20*E9</f>
        <v>0</v>
      </c>
      <c r="F21" s="129"/>
      <c r="G21" s="131">
        <f xml:space="preserve"> -F20*G9</f>
        <v>0</v>
      </c>
      <c r="H21" s="129"/>
      <c r="I21" s="131">
        <f xml:space="preserve"> -H20*I9</f>
        <v>0</v>
      </c>
      <c r="J21" s="129"/>
      <c r="K21" s="131">
        <f xml:space="preserve"> -J20*K9</f>
        <v>0</v>
      </c>
      <c r="L21" s="129"/>
      <c r="M21" s="131">
        <f xml:space="preserve"> -L20*M9</f>
        <v>0</v>
      </c>
      <c r="N21" s="132">
        <f>SUM(B21:M21)</f>
        <v>0</v>
      </c>
      <c r="O21" s="12"/>
      <c r="P21" s="1"/>
      <c r="Q21" s="1"/>
      <c r="R21" s="1"/>
    </row>
    <row r="22" spans="1:18" ht="18.7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3"/>
      <c r="M22" s="134" t="s">
        <v>208</v>
      </c>
      <c r="N22" s="135" t="s">
        <v>209</v>
      </c>
      <c r="O22" s="136"/>
      <c r="P22" s="1"/>
      <c r="Q22" s="1"/>
      <c r="R22" s="1"/>
    </row>
    <row r="23" spans="1:18" ht="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7" t="s">
        <v>210</v>
      </c>
      <c r="M23" s="138">
        <f xml:space="preserve"> N20</f>
        <v>0</v>
      </c>
      <c r="N23" s="139">
        <f xml:space="preserve"> M23*12</f>
        <v>0</v>
      </c>
      <c r="O23" s="140"/>
      <c r="P23" s="1"/>
      <c r="Q23" s="1"/>
      <c r="R23" s="1"/>
    </row>
    <row r="24" spans="1:18" ht="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1" t="s">
        <v>204</v>
      </c>
      <c r="M24" s="142">
        <f xml:space="preserve"> N21</f>
        <v>0</v>
      </c>
      <c r="N24" s="143">
        <f xml:space="preserve"> M24*12</f>
        <v>0</v>
      </c>
      <c r="O24" s="140"/>
      <c r="P24" s="1"/>
      <c r="Q24" s="1"/>
      <c r="R24" s="1"/>
    </row>
    <row r="25" spans="1:18" ht="18.75" thickBo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1" t="s">
        <v>202</v>
      </c>
      <c r="M25" s="144">
        <f xml:space="preserve"> N19</f>
        <v>0</v>
      </c>
      <c r="N25" s="143">
        <f xml:space="preserve"> M25*12</f>
        <v>0</v>
      </c>
      <c r="O25" s="140"/>
      <c r="P25" s="1"/>
      <c r="Q25" s="1"/>
      <c r="R25" s="1"/>
    </row>
    <row r="26" spans="1:18" ht="45.75" thickBo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5" t="s">
        <v>211</v>
      </c>
      <c r="M26" s="146">
        <f>'Profitability calculation'!D45</f>
        <v>0</v>
      </c>
      <c r="N26" s="147">
        <f xml:space="preserve"> M26*12</f>
        <v>0</v>
      </c>
      <c r="O26" s="140"/>
      <c r="P26" s="1"/>
      <c r="Q26" s="1"/>
      <c r="R26" s="1"/>
    </row>
    <row r="27" spans="1:18" ht="3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8" t="s">
        <v>212</v>
      </c>
      <c r="M27" s="138">
        <f xml:space="preserve"> M25-M26</f>
        <v>0</v>
      </c>
      <c r="N27" s="143"/>
      <c r="O27" s="140"/>
      <c r="P27" s="1"/>
      <c r="Q27" s="1"/>
      <c r="R27" s="1"/>
    </row>
    <row r="28" spans="1:18" ht="31.5" customHeight="1" thickBo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9" t="s">
        <v>213</v>
      </c>
      <c r="M28" s="150" t="e">
        <f xml:space="preserve"> M26/M25*100</f>
        <v>#DIV/0!</v>
      </c>
      <c r="N28" s="151"/>
      <c r="O28" s="140"/>
      <c r="P28" s="1"/>
      <c r="Q28" s="1"/>
      <c r="R28" s="1"/>
    </row>
    <row r="29" spans="1:18" ht="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1"/>
      <c r="R29" s="1"/>
    </row>
    <row r="30" spans="1:18" ht="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52"/>
      <c r="L30" s="153" t="s">
        <v>214</v>
      </c>
      <c r="M30" s="153"/>
      <c r="N30" s="153"/>
      <c r="O30" s="12"/>
      <c r="P30" s="1"/>
      <c r="Q30" s="1"/>
      <c r="R30" s="1"/>
    </row>
    <row r="31" spans="1:18" ht="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53" t="s">
        <v>215</v>
      </c>
      <c r="M31" s="153"/>
      <c r="N31" s="153"/>
      <c r="O31" s="12"/>
      <c r="P31" s="1"/>
      <c r="Q31" s="1"/>
      <c r="R31" s="1"/>
    </row>
    <row r="32" spans="1:18" ht="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ageMargins left="0.31496062992125984" right="0.31496062992125984" top="0.74803149606299213" bottom="0.74803149606299213" header="0.31496062992125984" footer="0.31496062992125984"/>
  <pageSetup paperSize="9" scale="52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2F37-440D-4A34-9A0F-9EC9ADB537E2}">
  <dimension ref="A1:U47"/>
  <sheetViews>
    <sheetView zoomScale="80" zoomScaleNormal="80" workbookViewId="0">
      <selection activeCell="C6" sqref="C6"/>
    </sheetView>
  </sheetViews>
  <sheetFormatPr defaultColWidth="8.7109375" defaultRowHeight="21" x14ac:dyDescent="0.35"/>
  <cols>
    <col min="1" max="1" width="58.85546875" style="184" customWidth="1"/>
    <col min="2" max="2" width="2" customWidth="1"/>
    <col min="3" max="3" width="23.5703125" style="184" customWidth="1"/>
    <col min="4" max="4" width="12.28515625" style="184" customWidth="1"/>
    <col min="5" max="8" width="12.140625" style="184" customWidth="1"/>
    <col min="9" max="9" width="12.28515625" style="184" customWidth="1"/>
    <col min="10" max="10" width="12.140625" style="184" customWidth="1"/>
    <col min="11" max="11" width="12.28515625" style="184" customWidth="1"/>
    <col min="12" max="15" width="12.140625" style="184" customWidth="1"/>
    <col min="16" max="16" width="2.140625" style="184" customWidth="1"/>
    <col min="17" max="18" width="12.140625" style="184" customWidth="1"/>
  </cols>
  <sheetData>
    <row r="1" spans="1:21" ht="21.75" thickBot="1" x14ac:dyDescent="0.4">
      <c r="A1" s="176" t="s">
        <v>216</v>
      </c>
      <c r="B1" s="157"/>
      <c r="C1" s="157"/>
      <c r="D1" s="185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4"/>
      <c r="T1" s="3"/>
      <c r="U1" s="3"/>
    </row>
    <row r="2" spans="1:21" ht="23.25" customHeight="1" thickTop="1" x14ac:dyDescent="0.25">
      <c r="A2" s="177" t="s">
        <v>217</v>
      </c>
      <c r="B2" s="4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6"/>
      <c r="Q2" s="180"/>
      <c r="R2" s="180"/>
      <c r="S2" s="159"/>
      <c r="T2" s="161"/>
      <c r="U2" s="154"/>
    </row>
    <row r="3" spans="1:21" ht="42" x14ac:dyDescent="0.25">
      <c r="A3" s="178" t="s">
        <v>218</v>
      </c>
      <c r="B3" s="163"/>
      <c r="C3" s="187" t="s">
        <v>219</v>
      </c>
      <c r="D3" s="188" t="str">
        <f>UPPER(TEXT(FiscalYearStartDate,"kkk"))</f>
        <v>HUHTI</v>
      </c>
      <c r="E3" s="188" t="str">
        <f>UPPER(TEXT(EOMONTH(FiscalYearStartDate,1),"kkk"))</f>
        <v>TOUKO</v>
      </c>
      <c r="F3" s="188" t="str">
        <f>UPPER(TEXT(EOMONTH(FiscalYearStartDate,2),"kkk"))</f>
        <v>KESÄ</v>
      </c>
      <c r="G3" s="188" t="str">
        <f>UPPER(TEXT(EOMONTH(FiscalYearStartDate,3),"kkk"))</f>
        <v>HEINÄ</v>
      </c>
      <c r="H3" s="188" t="str">
        <f>UPPER(TEXT(EOMONTH(FiscalYearStartDate,4),"kkk"))</f>
        <v>ELO</v>
      </c>
      <c r="I3" s="188" t="str">
        <f>UPPER(TEXT(EOMONTH(FiscalYearStartDate,5),"kkk"))</f>
        <v>SYYS</v>
      </c>
      <c r="J3" s="188" t="str">
        <f>UPPER(TEXT(EOMONTH(FiscalYearStartDate,6),"kkk"))</f>
        <v>LOKA</v>
      </c>
      <c r="K3" s="188" t="str">
        <f>UPPER(TEXT(EOMONTH(FiscalYearStartDate,7),"kkk"))</f>
        <v>MARRAS</v>
      </c>
      <c r="L3" s="188" t="str">
        <f>UPPER(TEXT(EOMONTH(FiscalYearStartDate,8),"kkk"))</f>
        <v>JOULU</v>
      </c>
      <c r="M3" s="188" t="str">
        <f>UPPER(TEXT(EOMONTH(FiscalYearStartDate,9),"kkk"))</f>
        <v>TAMMI</v>
      </c>
      <c r="N3" s="188" t="str">
        <f>UPPER(TEXT(EOMONTH(FiscalYearStartDate,10),"kkk"))</f>
        <v>HELMI</v>
      </c>
      <c r="O3" s="188" t="str">
        <f>UPPER(TEXT(EOMONTH(FiscalYearStartDate,11),"kkk"))</f>
        <v>MAALIS</v>
      </c>
      <c r="P3" s="189"/>
      <c r="Q3" s="187" t="s">
        <v>207</v>
      </c>
      <c r="R3" s="180"/>
      <c r="S3" s="159"/>
      <c r="T3" s="161"/>
      <c r="U3" s="154"/>
    </row>
    <row r="4" spans="1:21" ht="42.75" customHeight="1" thickBot="1" x14ac:dyDescent="0.4">
      <c r="A4" s="297">
        <v>45383</v>
      </c>
      <c r="B4" s="5"/>
      <c r="C4" s="298" t="s">
        <v>220</v>
      </c>
      <c r="D4" s="299">
        <v>1</v>
      </c>
      <c r="E4" s="299">
        <v>2</v>
      </c>
      <c r="F4" s="299">
        <v>3</v>
      </c>
      <c r="G4" s="299">
        <v>4</v>
      </c>
      <c r="H4" s="299">
        <v>5</v>
      </c>
      <c r="I4" s="299">
        <v>6</v>
      </c>
      <c r="J4" s="299">
        <v>7</v>
      </c>
      <c r="K4" s="299">
        <v>8</v>
      </c>
      <c r="L4" s="299">
        <v>9</v>
      </c>
      <c r="M4" s="299">
        <v>10</v>
      </c>
      <c r="N4" s="299">
        <v>11</v>
      </c>
      <c r="O4" s="299">
        <v>12</v>
      </c>
      <c r="P4" s="190"/>
      <c r="Q4" s="191" t="s">
        <v>221</v>
      </c>
      <c r="R4" s="180"/>
      <c r="S4" s="159"/>
      <c r="T4" s="161"/>
      <c r="U4" s="154"/>
    </row>
    <row r="5" spans="1:21" x14ac:dyDescent="0.35">
      <c r="A5" s="179"/>
      <c r="B5" s="4"/>
      <c r="C5" s="192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92"/>
      <c r="R5" s="180"/>
      <c r="S5" s="159"/>
      <c r="T5" s="161"/>
      <c r="U5" s="154"/>
    </row>
    <row r="6" spans="1:21" ht="45.75" customHeight="1" x14ac:dyDescent="0.35">
      <c r="A6" s="300" t="s">
        <v>227</v>
      </c>
      <c r="B6" s="4"/>
      <c r="C6" s="301"/>
      <c r="D6" s="301">
        <f>C43</f>
        <v>0</v>
      </c>
      <c r="E6" s="301">
        <f t="shared" ref="E6:O6" si="0">D43</f>
        <v>0</v>
      </c>
      <c r="F6" s="301">
        <f t="shared" si="0"/>
        <v>0</v>
      </c>
      <c r="G6" s="301">
        <f t="shared" si="0"/>
        <v>0</v>
      </c>
      <c r="H6" s="301">
        <f t="shared" si="0"/>
        <v>0</v>
      </c>
      <c r="I6" s="301">
        <f t="shared" si="0"/>
        <v>0</v>
      </c>
      <c r="J6" s="301">
        <f t="shared" si="0"/>
        <v>0</v>
      </c>
      <c r="K6" s="301">
        <f t="shared" si="0"/>
        <v>0</v>
      </c>
      <c r="L6" s="301">
        <f t="shared" si="0"/>
        <v>0</v>
      </c>
      <c r="M6" s="301">
        <f t="shared" si="0"/>
        <v>0</v>
      </c>
      <c r="N6" s="301">
        <f t="shared" si="0"/>
        <v>0</v>
      </c>
      <c r="O6" s="301">
        <f t="shared" si="0"/>
        <v>0</v>
      </c>
      <c r="P6" s="195"/>
      <c r="Q6" s="301">
        <f>O6</f>
        <v>0</v>
      </c>
      <c r="R6" s="302"/>
      <c r="S6" s="159"/>
      <c r="T6" s="161"/>
      <c r="U6" s="154"/>
    </row>
    <row r="7" spans="1:21" x14ac:dyDescent="0.25">
      <c r="A7" s="180"/>
      <c r="B7" s="4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196"/>
      <c r="R7" s="180"/>
      <c r="S7" s="159"/>
      <c r="T7" s="161"/>
      <c r="U7" s="154"/>
    </row>
    <row r="8" spans="1:21" ht="33.75" customHeight="1" thickBot="1" x14ac:dyDescent="0.3">
      <c r="A8" s="303" t="s">
        <v>222</v>
      </c>
      <c r="B8" s="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197"/>
      <c r="Q8" s="304"/>
      <c r="R8" s="305"/>
      <c r="S8" s="159"/>
      <c r="T8" s="161"/>
      <c r="U8" s="154"/>
    </row>
    <row r="9" spans="1:21" ht="23.25" customHeight="1" x14ac:dyDescent="0.25">
      <c r="A9" s="181" t="s">
        <v>223</v>
      </c>
      <c r="B9" s="6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196">
        <f>SUM(CashReceipts[[#This Row],[Period 0]:[Period 12]])</f>
        <v>0</v>
      </c>
      <c r="R9" s="180"/>
      <c r="S9" s="159"/>
      <c r="T9" s="161"/>
      <c r="U9" s="154"/>
    </row>
    <row r="10" spans="1:21" ht="23.25" customHeight="1" x14ac:dyDescent="0.25">
      <c r="A10" s="181" t="s">
        <v>224</v>
      </c>
      <c r="B10" s="6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  <c r="Q10" s="196">
        <f>SUM(CashReceipts[[#This Row],[Period 0]:[Period 12]])</f>
        <v>0</v>
      </c>
      <c r="R10" s="180"/>
      <c r="S10" s="159"/>
      <c r="T10" s="161"/>
      <c r="U10" s="154"/>
    </row>
    <row r="11" spans="1:21" ht="23.25" customHeight="1" x14ac:dyDescent="0.25">
      <c r="A11" s="181" t="s">
        <v>225</v>
      </c>
      <c r="B11" s="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9"/>
      <c r="Q11" s="196">
        <f>SUM(CashReceipts[[#This Row],[Period 0]:[Period 12]])</f>
        <v>0</v>
      </c>
      <c r="R11" s="180"/>
      <c r="S11" s="159"/>
      <c r="T11" s="161"/>
      <c r="U11" s="154"/>
    </row>
    <row r="12" spans="1:21" ht="23.25" customHeight="1" thickBot="1" x14ac:dyDescent="0.3">
      <c r="A12" s="307" t="s">
        <v>207</v>
      </c>
      <c r="B12" s="8"/>
      <c r="C12" s="308">
        <f>SUBTOTAL(109,CashReceipts[Period 0])</f>
        <v>0</v>
      </c>
      <c r="D12" s="308">
        <f>SUBTOTAL(109,CashReceipts[Period 1])</f>
        <v>0</v>
      </c>
      <c r="E12" s="308">
        <f>SUBTOTAL(109,CashReceipts[Period 2])</f>
        <v>0</v>
      </c>
      <c r="F12" s="308">
        <f>SUBTOTAL(109,CashReceipts[Period 3])</f>
        <v>0</v>
      </c>
      <c r="G12" s="308">
        <f>SUBTOTAL(109,CashReceipts[Period 4])</f>
        <v>0</v>
      </c>
      <c r="H12" s="308">
        <f>SUBTOTAL(109,CashReceipts[Period 5])</f>
        <v>0</v>
      </c>
      <c r="I12" s="308">
        <f>SUBTOTAL(109,CashReceipts[Period 6])</f>
        <v>0</v>
      </c>
      <c r="J12" s="308">
        <f>SUBTOTAL(109,CashReceipts[Period 7])</f>
        <v>0</v>
      </c>
      <c r="K12" s="308">
        <f>SUBTOTAL(109,CashReceipts[Period 8])</f>
        <v>0</v>
      </c>
      <c r="L12" s="308">
        <f>SUBTOTAL(109,CashReceipts[Period 9])</f>
        <v>0</v>
      </c>
      <c r="M12" s="308">
        <f>SUBTOTAL(109,CashReceipts[Period 10])</f>
        <v>0</v>
      </c>
      <c r="N12" s="308">
        <f>SUBTOTAL(109,CashReceipts[Period 11])</f>
        <v>0</v>
      </c>
      <c r="O12" s="308">
        <f>SUBTOTAL(109,CashReceipts[Period 12])</f>
        <v>0</v>
      </c>
      <c r="P12" s="199"/>
      <c r="Q12" s="308">
        <f>SUBTOTAL(109,CashReceipts[Total])</f>
        <v>0</v>
      </c>
      <c r="R12" s="309"/>
      <c r="S12" s="159"/>
      <c r="T12" s="161"/>
      <c r="U12" s="154"/>
    </row>
    <row r="13" spans="1:21" ht="23.25" customHeight="1" thickTop="1" x14ac:dyDescent="0.25">
      <c r="A13" s="310" t="s">
        <v>226</v>
      </c>
      <c r="B13" s="9"/>
      <c r="C13" s="311">
        <f>C6+SUM(CashReceipts[Period 0])</f>
        <v>0</v>
      </c>
      <c r="D13" s="311">
        <f>D6+SUM(CashReceipts[Period 1])</f>
        <v>0</v>
      </c>
      <c r="E13" s="311">
        <f>E6+SUM(CashReceipts[Period 2])</f>
        <v>0</v>
      </c>
      <c r="F13" s="311">
        <f>F6+SUM(CashReceipts[Period 3])</f>
        <v>0</v>
      </c>
      <c r="G13" s="311">
        <f>G6+SUM(CashReceipts[Period 4])</f>
        <v>0</v>
      </c>
      <c r="H13" s="311">
        <f>H6+SUM(CashReceipts[Period 5])</f>
        <v>0</v>
      </c>
      <c r="I13" s="311">
        <f>I6+SUM(CashReceipts[Period 6])</f>
        <v>0</v>
      </c>
      <c r="J13" s="311">
        <f>J6+SUM(CashReceipts[Period 7])</f>
        <v>0</v>
      </c>
      <c r="K13" s="311">
        <f>K6+SUM(CashReceipts[Period 8])</f>
        <v>0</v>
      </c>
      <c r="L13" s="311">
        <f>L6+SUM(CashReceipts[Period 9])</f>
        <v>0</v>
      </c>
      <c r="M13" s="311">
        <f>M6+SUM(CashReceipts[Period 10])</f>
        <v>0</v>
      </c>
      <c r="N13" s="311">
        <f>N6+SUM(CashReceipts[Period 11])</f>
        <v>0</v>
      </c>
      <c r="O13" s="311">
        <f>O6+SUM(CashReceipts[Period 12])</f>
        <v>0</v>
      </c>
      <c r="P13" s="200"/>
      <c r="Q13" s="312">
        <f>Q6+SUM(CashReceipts[Total])</f>
        <v>0</v>
      </c>
      <c r="R13" s="313"/>
      <c r="S13" s="159"/>
      <c r="T13" s="161"/>
      <c r="U13" s="154"/>
    </row>
    <row r="14" spans="1:21" ht="15" x14ac:dyDescent="0.2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159"/>
      <c r="T14" s="161"/>
      <c r="U14" s="154"/>
    </row>
    <row r="15" spans="1:21" ht="23.25" customHeight="1" thickBot="1" x14ac:dyDescent="0.4">
      <c r="A15" s="306" t="s">
        <v>228</v>
      </c>
      <c r="B15" s="6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197"/>
      <c r="Q15" s="305"/>
      <c r="R15" s="305"/>
      <c r="S15" s="159"/>
      <c r="T15" s="161"/>
      <c r="U15" s="154"/>
    </row>
    <row r="16" spans="1:21" ht="23.25" customHeight="1" x14ac:dyDescent="0.25">
      <c r="A16" s="182" t="s">
        <v>229</v>
      </c>
      <c r="B16" s="6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201"/>
      <c r="Q16" s="196">
        <f>SUM(CashPaidOut[[#This Row],[Period 0]:[Period 12]])</f>
        <v>0</v>
      </c>
      <c r="R16" s="196"/>
      <c r="S16" s="159"/>
      <c r="T16" s="161"/>
      <c r="U16" s="154"/>
    </row>
    <row r="17" spans="1:21" ht="23.25" customHeight="1" x14ac:dyDescent="0.25">
      <c r="A17" s="182" t="s">
        <v>230</v>
      </c>
      <c r="B17" s="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201"/>
      <c r="Q17" s="196">
        <f>SUM(CashPaidOut[[#This Row],[Period 0]:[Period 12]])</f>
        <v>0</v>
      </c>
      <c r="R17" s="196"/>
      <c r="S17" s="159"/>
      <c r="T17" s="161"/>
      <c r="U17" s="154"/>
    </row>
    <row r="18" spans="1:21" ht="23.25" customHeight="1" x14ac:dyDescent="0.25">
      <c r="A18" s="182" t="s">
        <v>231</v>
      </c>
      <c r="B18" s="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201"/>
      <c r="Q18" s="196">
        <f>SUM(CashPaidOut[[#This Row],[Period 0]:[Period 12]])</f>
        <v>0</v>
      </c>
      <c r="R18" s="196"/>
      <c r="S18" s="159"/>
      <c r="T18" s="161"/>
      <c r="U18" s="154"/>
    </row>
    <row r="19" spans="1:21" ht="23.25" customHeight="1" x14ac:dyDescent="0.25">
      <c r="A19" s="182" t="s">
        <v>10</v>
      </c>
      <c r="B19" s="6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201"/>
      <c r="Q19" s="196">
        <f>SUM(CashPaidOut[[#This Row],[Period 0]:[Period 12]])</f>
        <v>0</v>
      </c>
      <c r="R19" s="196"/>
      <c r="S19" s="159"/>
      <c r="T19" s="161"/>
      <c r="U19" s="154"/>
    </row>
    <row r="20" spans="1:21" ht="23.25" customHeight="1" x14ac:dyDescent="0.25">
      <c r="A20" s="182" t="s">
        <v>232</v>
      </c>
      <c r="B20" s="6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201"/>
      <c r="Q20" s="196">
        <f>SUM(CashPaidOut[[#This Row],[Period 0]:[Period 12]])</f>
        <v>0</v>
      </c>
      <c r="R20" s="196"/>
      <c r="S20" s="159"/>
      <c r="T20" s="161"/>
      <c r="U20" s="154"/>
    </row>
    <row r="21" spans="1:21" ht="23.25" customHeight="1" x14ac:dyDescent="0.25">
      <c r="A21" s="182" t="s">
        <v>40</v>
      </c>
      <c r="B21" s="6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201"/>
      <c r="Q21" s="196">
        <f>SUM(CashPaidOut[[#This Row],[Period 0]:[Period 12]])</f>
        <v>0</v>
      </c>
      <c r="R21" s="196"/>
      <c r="S21" s="159"/>
      <c r="T21" s="161"/>
      <c r="U21" s="154"/>
    </row>
    <row r="22" spans="1:21" ht="23.25" customHeight="1" x14ac:dyDescent="0.25">
      <c r="A22" s="182" t="s">
        <v>233</v>
      </c>
      <c r="B22" s="6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201"/>
      <c r="Q22" s="196">
        <f>SUM(CashPaidOut[[#This Row],[Period 0]:[Period 12]])</f>
        <v>0</v>
      </c>
      <c r="R22" s="196"/>
      <c r="S22" s="159"/>
      <c r="T22" s="161"/>
      <c r="U22" s="154"/>
    </row>
    <row r="23" spans="1:21" ht="23.25" customHeight="1" x14ac:dyDescent="0.25">
      <c r="A23" s="182" t="s">
        <v>234</v>
      </c>
      <c r="B23" s="6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201"/>
      <c r="Q23" s="196">
        <f>SUM(CashPaidOut[[#This Row],[Period 0]:[Period 12]])</f>
        <v>0</v>
      </c>
      <c r="R23" s="196"/>
      <c r="S23" s="159"/>
      <c r="T23" s="161"/>
      <c r="U23" s="154"/>
    </row>
    <row r="24" spans="1:21" ht="23.25" customHeight="1" x14ac:dyDescent="0.25">
      <c r="A24" s="182" t="s">
        <v>235</v>
      </c>
      <c r="B24" s="6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201"/>
      <c r="Q24" s="196">
        <f>SUM(CashPaidOut[[#This Row],[Period 0]:[Period 12]])</f>
        <v>0</v>
      </c>
      <c r="R24" s="196"/>
      <c r="S24" s="159"/>
      <c r="T24" s="161"/>
      <c r="U24" s="154"/>
    </row>
    <row r="25" spans="1:21" ht="23.25" customHeight="1" x14ac:dyDescent="0.25">
      <c r="A25" s="182" t="s">
        <v>236</v>
      </c>
      <c r="B25" s="6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201"/>
      <c r="Q25" s="196">
        <f>SUM(CashPaidOut[[#This Row],[Period 0]:[Period 12]])</f>
        <v>0</v>
      </c>
      <c r="R25" s="196"/>
      <c r="S25" s="159"/>
      <c r="T25" s="161"/>
      <c r="U25" s="154"/>
    </row>
    <row r="26" spans="1:21" ht="23.25" customHeight="1" x14ac:dyDescent="0.25">
      <c r="A26" s="182" t="s">
        <v>237</v>
      </c>
      <c r="B26" s="6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201"/>
      <c r="Q26" s="196">
        <f>SUM(CashPaidOut[[#This Row],[Period 0]:[Period 12]])</f>
        <v>0</v>
      </c>
      <c r="R26" s="196"/>
      <c r="S26" s="159"/>
      <c r="T26" s="161"/>
      <c r="U26" s="154"/>
    </row>
    <row r="27" spans="1:21" ht="23.25" customHeight="1" x14ac:dyDescent="0.25">
      <c r="A27" s="182" t="s">
        <v>238</v>
      </c>
      <c r="B27" s="6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201"/>
      <c r="Q27" s="196">
        <f>SUM(CashPaidOut[[#This Row],[Period 0]:[Period 12]])</f>
        <v>0</v>
      </c>
      <c r="R27" s="196"/>
      <c r="S27" s="159"/>
      <c r="T27" s="161"/>
      <c r="U27" s="154"/>
    </row>
    <row r="28" spans="1:21" ht="23.25" customHeight="1" x14ac:dyDescent="0.25">
      <c r="A28" s="182" t="s">
        <v>239</v>
      </c>
      <c r="B28" s="6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201"/>
      <c r="Q28" s="196">
        <f>SUM(CashPaidOut[[#This Row],[Period 0]:[Period 12]])</f>
        <v>0</v>
      </c>
      <c r="R28" s="196"/>
      <c r="S28" s="159"/>
      <c r="T28" s="161"/>
      <c r="U28" s="154"/>
    </row>
    <row r="29" spans="1:21" ht="23.25" customHeight="1" x14ac:dyDescent="0.25">
      <c r="A29" s="182" t="s">
        <v>240</v>
      </c>
      <c r="B29" s="6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201"/>
      <c r="Q29" s="196">
        <f>SUM(CashPaidOut[[#This Row],[Period 0]:[Period 12]])</f>
        <v>0</v>
      </c>
      <c r="R29" s="196"/>
      <c r="S29" s="159"/>
      <c r="T29" s="161"/>
      <c r="U29" s="154"/>
    </row>
    <row r="30" spans="1:21" ht="23.25" customHeight="1" x14ac:dyDescent="0.25">
      <c r="A30" s="182" t="s">
        <v>241</v>
      </c>
      <c r="B30" s="6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201"/>
      <c r="Q30" s="196">
        <f>SUM(CashPaidOut[[#This Row],[Period 0]:[Period 12]])</f>
        <v>0</v>
      </c>
      <c r="R30" s="196"/>
      <c r="S30" s="159"/>
      <c r="T30" s="161"/>
      <c r="U30" s="154"/>
    </row>
    <row r="31" spans="1:21" ht="23.25" customHeight="1" x14ac:dyDescent="0.25">
      <c r="A31" s="182" t="s">
        <v>242</v>
      </c>
      <c r="B31" s="6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202"/>
      <c r="Q31" s="196">
        <f>SUM(CashPaidOut[[#This Row],[Period 0]:[Period 12]])</f>
        <v>0</v>
      </c>
      <c r="R31" s="196"/>
      <c r="S31" s="159"/>
      <c r="T31" s="161"/>
      <c r="U31" s="154"/>
    </row>
    <row r="32" spans="1:21" ht="23.25" customHeight="1" x14ac:dyDescent="0.25">
      <c r="A32" s="182" t="s">
        <v>243</v>
      </c>
      <c r="B32" s="6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202"/>
      <c r="Q32" s="196">
        <f>SUM(CashPaidOut[[#This Row],[Period 0]:[Period 12]])</f>
        <v>0</v>
      </c>
      <c r="R32" s="196"/>
      <c r="S32" s="159"/>
      <c r="T32" s="161"/>
      <c r="U32" s="154"/>
    </row>
    <row r="33" spans="1:21" ht="23.25" customHeight="1" x14ac:dyDescent="0.25">
      <c r="A33" s="182" t="s">
        <v>244</v>
      </c>
      <c r="B33" s="6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01"/>
      <c r="Q33" s="196">
        <f>SUM(CashPaidOut[[#This Row],[Period 0]:[Period 12]])</f>
        <v>0</v>
      </c>
      <c r="R33" s="196"/>
      <c r="S33" s="159"/>
      <c r="T33" s="161"/>
      <c r="U33" s="154"/>
    </row>
    <row r="34" spans="1:21" ht="23.25" customHeight="1" x14ac:dyDescent="0.25">
      <c r="A34" s="182" t="s">
        <v>245</v>
      </c>
      <c r="B34" s="6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202"/>
      <c r="Q34" s="196">
        <f>SUM(CashPaidOut[[#This Row],[Period 0]:[Period 12]])</f>
        <v>0</v>
      </c>
      <c r="R34" s="196"/>
      <c r="S34" s="159"/>
      <c r="T34" s="161"/>
      <c r="U34" s="154"/>
    </row>
    <row r="35" spans="1:21" ht="23.25" customHeight="1" x14ac:dyDescent="0.25">
      <c r="A35" s="182" t="s">
        <v>246</v>
      </c>
      <c r="B35" s="6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202"/>
      <c r="Q35" s="196">
        <f>SUM(CashPaidOut[[#This Row],[Period 0]:[Period 12]])</f>
        <v>0</v>
      </c>
      <c r="R35" s="196"/>
      <c r="S35" s="159"/>
      <c r="T35" s="161"/>
      <c r="U35" s="154"/>
    </row>
    <row r="36" spans="1:21" ht="23.25" customHeight="1" x14ac:dyDescent="0.25">
      <c r="A36" s="182" t="s">
        <v>247</v>
      </c>
      <c r="B36" s="6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202"/>
      <c r="Q36" s="196">
        <f>SUM(CashPaidOut[[#This Row],[Period 0]:[Period 12]])</f>
        <v>0</v>
      </c>
      <c r="R36" s="196"/>
      <c r="S36" s="159"/>
      <c r="T36" s="161"/>
      <c r="U36" s="154"/>
    </row>
    <row r="37" spans="1:21" ht="23.25" customHeight="1" x14ac:dyDescent="0.25">
      <c r="A37" s="182" t="s">
        <v>248</v>
      </c>
      <c r="B37" s="6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202"/>
      <c r="Q37" s="196">
        <f>SUM(CashPaidOut[[#This Row],[Period 0]:[Period 12]])</f>
        <v>0</v>
      </c>
      <c r="R37" s="196"/>
      <c r="S37" s="159"/>
      <c r="T37" s="161"/>
      <c r="U37" s="154"/>
    </row>
    <row r="38" spans="1:21" ht="23.25" customHeight="1" x14ac:dyDescent="0.25">
      <c r="A38" s="182" t="s">
        <v>249</v>
      </c>
      <c r="B38" s="6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201"/>
      <c r="Q38" s="196">
        <f>SUM(CashPaidOut[[#This Row],[Period 0]:[Period 12]])</f>
        <v>0</v>
      </c>
      <c r="R38" s="196"/>
      <c r="S38" s="159"/>
      <c r="T38" s="161"/>
      <c r="U38" s="154"/>
    </row>
    <row r="39" spans="1:21" ht="23.25" customHeight="1" x14ac:dyDescent="0.25">
      <c r="A39" s="182" t="s">
        <v>250</v>
      </c>
      <c r="B39" s="6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202"/>
      <c r="Q39" s="196">
        <f>SUM(CashPaidOut[[#This Row],[Period 0]:[Period 12]])</f>
        <v>0</v>
      </c>
      <c r="R39" s="196"/>
      <c r="S39" s="160"/>
      <c r="T39" s="162"/>
      <c r="U39" s="155"/>
    </row>
    <row r="40" spans="1:21" ht="23.25" customHeight="1" x14ac:dyDescent="0.25">
      <c r="A40" s="314" t="s">
        <v>251</v>
      </c>
      <c r="B40" s="6"/>
      <c r="C40" s="308">
        <f>SUBTOTAL(109,CashPaidOut[Period 0])</f>
        <v>0</v>
      </c>
      <c r="D40" s="308">
        <f>SUBTOTAL(109,CashPaidOut[Period 1])</f>
        <v>0</v>
      </c>
      <c r="E40" s="308">
        <f>SUBTOTAL(109,CashPaidOut[Period 2])</f>
        <v>0</v>
      </c>
      <c r="F40" s="308">
        <f>SUBTOTAL(109,CashPaidOut[Period 3])</f>
        <v>0</v>
      </c>
      <c r="G40" s="308">
        <f>SUBTOTAL(109,CashPaidOut[Period 4])</f>
        <v>0</v>
      </c>
      <c r="H40" s="308">
        <f>SUBTOTAL(109,CashPaidOut[Period 5])</f>
        <v>0</v>
      </c>
      <c r="I40" s="308">
        <f>SUBTOTAL(109,CashPaidOut[Period 6])</f>
        <v>0</v>
      </c>
      <c r="J40" s="308">
        <f>SUBTOTAL(109,CashPaidOut[Period 7])</f>
        <v>0</v>
      </c>
      <c r="K40" s="308">
        <f>SUBTOTAL(109,CashPaidOut[Period 8])</f>
        <v>0</v>
      </c>
      <c r="L40" s="308">
        <f>SUBTOTAL(109,CashPaidOut[Period 9])</f>
        <v>0</v>
      </c>
      <c r="M40" s="308">
        <f>SUBTOTAL(109,CashPaidOut[Period 10])</f>
        <v>0</v>
      </c>
      <c r="N40" s="308">
        <f>SUBTOTAL(109,CashPaidOut[Period 11])</f>
        <v>0</v>
      </c>
      <c r="O40" s="308">
        <f>SUBTOTAL(109,CashPaidOut[Period 12])</f>
        <v>0</v>
      </c>
      <c r="P40" s="202"/>
      <c r="Q40" s="308">
        <f>SUBTOTAL(109,CashPaidOut[Total])</f>
        <v>0</v>
      </c>
      <c r="R40" s="309"/>
      <c r="S40" s="159"/>
      <c r="T40" s="161"/>
      <c r="U40" s="154"/>
    </row>
    <row r="41" spans="1:21" ht="15" x14ac:dyDescent="0.25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159"/>
      <c r="T41" s="161"/>
      <c r="U41" s="154"/>
    </row>
    <row r="42" spans="1:21" ht="15" x14ac:dyDescent="0.25">
      <c r="A42" s="324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159"/>
      <c r="T42" s="161"/>
      <c r="U42" s="154"/>
    </row>
    <row r="43" spans="1:21" ht="23.25" customHeight="1" x14ac:dyDescent="0.35">
      <c r="A43" s="315" t="s">
        <v>252</v>
      </c>
      <c r="B43" s="9"/>
      <c r="C43" s="316">
        <f t="shared" ref="C43:O43" si="1">C13-C40</f>
        <v>0</v>
      </c>
      <c r="D43" s="316">
        <f t="shared" si="1"/>
        <v>0</v>
      </c>
      <c r="E43" s="316">
        <f t="shared" si="1"/>
        <v>0</v>
      </c>
      <c r="F43" s="316">
        <f t="shared" si="1"/>
        <v>0</v>
      </c>
      <c r="G43" s="316">
        <f t="shared" si="1"/>
        <v>0</v>
      </c>
      <c r="H43" s="316">
        <f t="shared" si="1"/>
        <v>0</v>
      </c>
      <c r="I43" s="316">
        <f t="shared" si="1"/>
        <v>0</v>
      </c>
      <c r="J43" s="316">
        <f t="shared" si="1"/>
        <v>0</v>
      </c>
      <c r="K43" s="316">
        <f t="shared" si="1"/>
        <v>0</v>
      </c>
      <c r="L43" s="316">
        <f t="shared" si="1"/>
        <v>0</v>
      </c>
      <c r="M43" s="316">
        <f t="shared" si="1"/>
        <v>0</v>
      </c>
      <c r="N43" s="316">
        <f t="shared" si="1"/>
        <v>0</v>
      </c>
      <c r="O43" s="316">
        <f t="shared" si="1"/>
        <v>0</v>
      </c>
      <c r="P43" s="203"/>
      <c r="Q43" s="316">
        <f>Q13-Q40</f>
        <v>0</v>
      </c>
      <c r="R43" s="317"/>
      <c r="S43" s="159"/>
      <c r="T43" s="161"/>
      <c r="U43" s="154"/>
    </row>
    <row r="44" spans="1:21" x14ac:dyDescent="0.25">
      <c r="A44" s="180"/>
      <c r="B44" s="4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0"/>
      <c r="U44" s="156"/>
    </row>
    <row r="45" spans="1:21" x14ac:dyDescent="0.25">
      <c r="A45" s="180"/>
      <c r="B45" s="159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U45" s="156"/>
    </row>
    <row r="46" spans="1:21" x14ac:dyDescent="0.25">
      <c r="A46" s="180"/>
      <c r="B46" s="15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U46" s="156"/>
    </row>
    <row r="47" spans="1:21" x14ac:dyDescent="0.35">
      <c r="A47" s="183"/>
      <c r="B47" s="10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</sheetData>
  <mergeCells count="3">
    <mergeCell ref="A14:R14"/>
    <mergeCell ref="A41:R41"/>
    <mergeCell ref="A42:R42"/>
  </mergeCells>
  <conditionalFormatting sqref="D6:O6">
    <cfRule type="expression" dxfId="2" priority="3">
      <formula>D6&lt;0</formula>
    </cfRule>
  </conditionalFormatting>
  <conditionalFormatting sqref="D13:O13">
    <cfRule type="expression" dxfId="1" priority="1">
      <formula>D13&lt;0</formula>
    </cfRule>
  </conditionalFormatting>
  <conditionalFormatting sqref="D43:O43">
    <cfRule type="expression" dxfId="0" priority="2">
      <formula>D43&lt;0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20F58C5-30A7-41F1-9AA6-45078BC34B3C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4" id="{600CC9DC-1E79-4AAC-BBB7-50BAAD5897F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6" id="{40A9D98B-B5D9-4E0B-B10C-60FB34B2D25E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DC4E7A-18B8-4586-BA73-BA015CCBE116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calculation 1 year'!C43:O43</xm:f>
              <xm:sqref>R43</xm:sqref>
            </x14:sparkline>
            <x14:sparkline>
              <xm:f>'Cash flow calculation 1 year'!C13:O13</xm:f>
              <xm:sqref>R13</xm:sqref>
            </x14:sparkline>
            <x14:sparkline>
              <xm:f>'Cash flow calculation 1 year'!C40:O40</xm:f>
              <xm:sqref>R40</xm:sqref>
            </x14:sparkline>
            <x14:sparkline>
              <xm:f>'Cash flow calculation 1 year'!C6:O6</xm:f>
              <xm:sqref>R6</xm:sqref>
            </x14:sparkline>
            <x14:sparkline>
              <xm:f>'Cash flow calculation 1 year'!C12:O12</xm:f>
              <xm:sqref>R12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Financial calculation</vt:lpstr>
      <vt:lpstr>Profitability calculation</vt:lpstr>
      <vt:lpstr>Monthly sales calculation</vt:lpstr>
      <vt:lpstr>Cash flow calculation 1 year</vt:lpstr>
      <vt:lpstr>FiscalYearStartDate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Sanna Ulvinen</cp:lastModifiedBy>
  <cp:lastPrinted>2023-04-26T07:44:06Z</cp:lastPrinted>
  <dcterms:created xsi:type="dcterms:W3CDTF">2018-04-09T12:36:31Z</dcterms:created>
  <dcterms:modified xsi:type="dcterms:W3CDTF">2024-01-09T07:39:29Z</dcterms:modified>
</cp:coreProperties>
</file>